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checkCompatibility="1" autoCompressPictures="0"/>
  <bookViews>
    <workbookView xWindow="13680" yWindow="240" windowWidth="9540" windowHeight="13700" tabRatio="481"/>
  </bookViews>
  <sheets>
    <sheet name="6" sheetId="5" r:id="rId1"/>
    <sheet name="Ergebnis" sheetId="12" r:id="rId2"/>
  </sheets>
  <definedNames>
    <definedName name="_xlnm.Print_Area" localSheetId="0">'6'!$N$1:$AM$23</definedName>
    <definedName name="_xlnm.Print_Area" localSheetId="1">Ergebnis!$A$1:$I$16</definedName>
    <definedName name="Schnitt">'6'!$N$4:$AN$22</definedName>
    <definedName name="tabelle" localSheetId="1">Ergebnis!$A$7:$I$13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5" l="1"/>
  <c r="G19" i="5"/>
  <c r="I18" i="5"/>
  <c r="G18" i="5"/>
  <c r="I17" i="5"/>
  <c r="G17" i="5"/>
  <c r="I16" i="5"/>
  <c r="G16" i="5"/>
  <c r="I15" i="5"/>
  <c r="G15" i="5"/>
  <c r="I14" i="5"/>
  <c r="G14" i="5"/>
  <c r="I13" i="5"/>
  <c r="G13" i="5"/>
  <c r="I12" i="5"/>
  <c r="G12" i="5"/>
  <c r="I11" i="5"/>
  <c r="G11" i="5"/>
  <c r="I10" i="5"/>
  <c r="G10" i="5"/>
  <c r="I9" i="5"/>
  <c r="G9" i="5"/>
  <c r="I8" i="5"/>
  <c r="G8" i="5"/>
  <c r="I7" i="5"/>
  <c r="G7" i="5"/>
  <c r="I6" i="5"/>
  <c r="G6" i="5"/>
  <c r="I5" i="5"/>
  <c r="G5" i="5"/>
  <c r="N22" i="5"/>
  <c r="N20" i="5"/>
  <c r="N19" i="5"/>
  <c r="N17" i="5"/>
  <c r="N8" i="5"/>
  <c r="N16" i="5"/>
  <c r="N14" i="5"/>
  <c r="N13" i="5"/>
  <c r="N11" i="5"/>
  <c r="N10" i="5"/>
  <c r="N7" i="5"/>
  <c r="N5" i="5"/>
  <c r="E14" i="12"/>
  <c r="F14" i="12"/>
  <c r="G14" i="12"/>
  <c r="R5" i="5"/>
  <c r="E43" i="5"/>
  <c r="Q20" i="5"/>
  <c r="T20" i="5"/>
  <c r="W20" i="5"/>
  <c r="Z20" i="5"/>
  <c r="AC20" i="5"/>
  <c r="AI21" i="5"/>
  <c r="O20" i="5"/>
  <c r="R20" i="5"/>
  <c r="U20" i="5"/>
  <c r="X20" i="5"/>
  <c r="AA20" i="5"/>
  <c r="AH21" i="5"/>
  <c r="AJ21" i="5"/>
  <c r="AD5" i="5"/>
  <c r="P21" i="5"/>
  <c r="AD8" i="5"/>
  <c r="S21" i="5"/>
  <c r="AD11" i="5"/>
  <c r="V21" i="5"/>
  <c r="AD14" i="5"/>
  <c r="Y21" i="5"/>
  <c r="AD17" i="5"/>
  <c r="AB21" i="5"/>
  <c r="AG21" i="5"/>
  <c r="AT5" i="5"/>
  <c r="AT8" i="5"/>
  <c r="AT11" i="5"/>
  <c r="AT14" i="5"/>
  <c r="AT17" i="5"/>
  <c r="AT20" i="5"/>
  <c r="AR5" i="5"/>
  <c r="AR8" i="5"/>
  <c r="AR11" i="5"/>
  <c r="AR14" i="5"/>
  <c r="AR17" i="5"/>
  <c r="AR20" i="5"/>
  <c r="AR21" i="5"/>
  <c r="AP21" i="5"/>
  <c r="U5" i="5"/>
  <c r="X5" i="5"/>
  <c r="AA5" i="5"/>
  <c r="AH6" i="5"/>
  <c r="T5" i="5"/>
  <c r="W5" i="5"/>
  <c r="Z5" i="5"/>
  <c r="AC5" i="5"/>
  <c r="AF5" i="5"/>
  <c r="AI6" i="5"/>
  <c r="AJ6" i="5"/>
  <c r="AE6" i="5"/>
  <c r="O8" i="5"/>
  <c r="S6" i="5"/>
  <c r="O11" i="5"/>
  <c r="V6" i="5"/>
  <c r="O14" i="5"/>
  <c r="Y6" i="5"/>
  <c r="O17" i="5"/>
  <c r="AB6" i="5"/>
  <c r="AG6" i="5"/>
  <c r="AQ5" i="5"/>
  <c r="AP6" i="5"/>
  <c r="Q17" i="5"/>
  <c r="P18" i="5"/>
  <c r="T17" i="5"/>
  <c r="R17" i="5"/>
  <c r="AA8" i="5"/>
  <c r="S18" i="5"/>
  <c r="W17" i="5"/>
  <c r="U17" i="5"/>
  <c r="AA11" i="5"/>
  <c r="V18" i="5"/>
  <c r="Z17" i="5"/>
  <c r="X17" i="5"/>
  <c r="AA14" i="5"/>
  <c r="Y18" i="5"/>
  <c r="AF17" i="5"/>
  <c r="AE18" i="5"/>
  <c r="AG18" i="5"/>
  <c r="AH18" i="5"/>
  <c r="AI18" i="5"/>
  <c r="AJ18" i="5"/>
  <c r="AR18" i="5"/>
  <c r="AP18" i="5"/>
  <c r="U8" i="5"/>
  <c r="X8" i="5"/>
  <c r="AH9" i="5"/>
  <c r="Q8" i="5"/>
  <c r="W8" i="5"/>
  <c r="Z8" i="5"/>
  <c r="AC8" i="5"/>
  <c r="AF8" i="5"/>
  <c r="AI9" i="5"/>
  <c r="AJ9" i="5"/>
  <c r="P9" i="5"/>
  <c r="R11" i="5"/>
  <c r="V9" i="5"/>
  <c r="R14" i="5"/>
  <c r="Y9" i="5"/>
  <c r="AB9" i="5"/>
  <c r="AE9" i="5"/>
  <c r="AG9" i="5"/>
  <c r="AR9" i="5"/>
  <c r="AP9" i="5"/>
  <c r="X11" i="5"/>
  <c r="AH12" i="5"/>
  <c r="Q11" i="5"/>
  <c r="T11" i="5"/>
  <c r="Z11" i="5"/>
  <c r="AC11" i="5"/>
  <c r="AF11" i="5"/>
  <c r="AI12" i="5"/>
  <c r="AJ12" i="5"/>
  <c r="P12" i="5"/>
  <c r="S12" i="5"/>
  <c r="U14" i="5"/>
  <c r="Y12" i="5"/>
  <c r="AB12" i="5"/>
  <c r="AE12" i="5"/>
  <c r="AG12" i="5"/>
  <c r="AR12" i="5"/>
  <c r="AP12" i="5"/>
  <c r="AH15" i="5"/>
  <c r="Q14" i="5"/>
  <c r="T14" i="5"/>
  <c r="W14" i="5"/>
  <c r="AC14" i="5"/>
  <c r="AF14" i="5"/>
  <c r="AI15" i="5"/>
  <c r="AJ15" i="5"/>
  <c r="P15" i="5"/>
  <c r="S15" i="5"/>
  <c r="V15" i="5"/>
  <c r="AB15" i="5"/>
  <c r="AE15" i="5"/>
  <c r="AG15" i="5"/>
  <c r="AR15" i="5"/>
  <c r="AP15" i="5"/>
  <c r="AM21" i="5"/>
  <c r="B89" i="5"/>
  <c r="AM18" i="5"/>
  <c r="B79" i="5"/>
  <c r="AM15" i="5"/>
  <c r="B69" i="5"/>
  <c r="AM12" i="5"/>
  <c r="B60" i="5"/>
  <c r="AM9" i="5"/>
  <c r="B50" i="5"/>
  <c r="AM6" i="5"/>
  <c r="B40" i="5"/>
  <c r="Q22" i="5"/>
  <c r="H92" i="5"/>
  <c r="T22" i="5"/>
  <c r="H93" i="5"/>
  <c r="W22" i="5"/>
  <c r="H94" i="5"/>
  <c r="Z22" i="5"/>
  <c r="H95" i="5"/>
  <c r="AC22" i="5"/>
  <c r="H96" i="5"/>
  <c r="H97" i="5"/>
  <c r="E92" i="5"/>
  <c r="E93" i="5"/>
  <c r="F93" i="5"/>
  <c r="G93" i="5"/>
  <c r="E94" i="5"/>
  <c r="F94" i="5"/>
  <c r="G94" i="5"/>
  <c r="E95" i="5"/>
  <c r="F95" i="5"/>
  <c r="G95" i="5"/>
  <c r="E96" i="5"/>
  <c r="F96" i="5"/>
  <c r="G96" i="5"/>
  <c r="F92" i="5"/>
  <c r="F97" i="5"/>
  <c r="D92" i="5"/>
  <c r="D93" i="5"/>
  <c r="D94" i="5"/>
  <c r="D95" i="5"/>
  <c r="D96" i="5"/>
  <c r="AA4" i="5"/>
  <c r="B96" i="5"/>
  <c r="X4" i="5"/>
  <c r="B95" i="5"/>
  <c r="U4" i="5"/>
  <c r="B94" i="5"/>
  <c r="R4" i="5"/>
  <c r="B93" i="5"/>
  <c r="O4" i="5"/>
  <c r="B92" i="5"/>
  <c r="D89" i="5"/>
  <c r="Q19" i="5"/>
  <c r="H82" i="5"/>
  <c r="T19" i="5"/>
  <c r="H83" i="5"/>
  <c r="W19" i="5"/>
  <c r="H84" i="5"/>
  <c r="Z19" i="5"/>
  <c r="H85" i="5"/>
  <c r="AF19" i="5"/>
  <c r="H86" i="5"/>
  <c r="E82" i="5"/>
  <c r="E83" i="5"/>
  <c r="E84" i="5"/>
  <c r="E85" i="5"/>
  <c r="E86" i="5"/>
  <c r="E87" i="5"/>
  <c r="F82" i="5"/>
  <c r="F83" i="5"/>
  <c r="F84" i="5"/>
  <c r="F85" i="5"/>
  <c r="F86" i="5"/>
  <c r="F87" i="5"/>
  <c r="G87" i="5"/>
  <c r="G86" i="5"/>
  <c r="D82" i="5"/>
  <c r="D83" i="5"/>
  <c r="D84" i="5"/>
  <c r="D85" i="5"/>
  <c r="D86" i="5"/>
  <c r="D87" i="5"/>
  <c r="AD4" i="5"/>
  <c r="B86" i="5"/>
  <c r="G85" i="5"/>
  <c r="G84" i="5"/>
  <c r="B84" i="5"/>
  <c r="G83" i="5"/>
  <c r="G82" i="5"/>
  <c r="B82" i="5"/>
  <c r="D79" i="5"/>
  <c r="Q16" i="5"/>
  <c r="H72" i="5"/>
  <c r="T16" i="5"/>
  <c r="H73" i="5"/>
  <c r="W16" i="5"/>
  <c r="H74" i="5"/>
  <c r="AC16" i="5"/>
  <c r="H75" i="5"/>
  <c r="AF16" i="5"/>
  <c r="H76" i="5"/>
  <c r="H77" i="5"/>
  <c r="E72" i="5"/>
  <c r="E73" i="5"/>
  <c r="E74" i="5"/>
  <c r="E75" i="5"/>
  <c r="E76" i="5"/>
  <c r="F72" i="5"/>
  <c r="F73" i="5"/>
  <c r="F74" i="5"/>
  <c r="F75" i="5"/>
  <c r="F76" i="5"/>
  <c r="F77" i="5"/>
  <c r="D72" i="5"/>
  <c r="D73" i="5"/>
  <c r="D74" i="5"/>
  <c r="D75" i="5"/>
  <c r="D76" i="5"/>
  <c r="G76" i="5"/>
  <c r="G75" i="5"/>
  <c r="B75" i="5"/>
  <c r="G74" i="5"/>
  <c r="B74" i="5"/>
  <c r="G73" i="5"/>
  <c r="B73" i="5"/>
  <c r="G72" i="5"/>
  <c r="B72" i="5"/>
  <c r="D69" i="5"/>
  <c r="Q13" i="5"/>
  <c r="H63" i="5"/>
  <c r="T13" i="5"/>
  <c r="H64" i="5"/>
  <c r="Z13" i="5"/>
  <c r="H65" i="5"/>
  <c r="AC13" i="5"/>
  <c r="H66" i="5"/>
  <c r="AF13" i="5"/>
  <c r="H67" i="5"/>
  <c r="E63" i="5"/>
  <c r="E64" i="5"/>
  <c r="E65" i="5"/>
  <c r="E66" i="5"/>
  <c r="F63" i="5"/>
  <c r="F64" i="5"/>
  <c r="F65" i="5"/>
  <c r="F66" i="5"/>
  <c r="F67" i="5"/>
  <c r="D63" i="5"/>
  <c r="D64" i="5"/>
  <c r="D65" i="5"/>
  <c r="D66" i="5"/>
  <c r="D67" i="5"/>
  <c r="B67" i="5"/>
  <c r="G66" i="5"/>
  <c r="B66" i="5"/>
  <c r="G65" i="5"/>
  <c r="B65" i="5"/>
  <c r="G64" i="5"/>
  <c r="B64" i="5"/>
  <c r="G63" i="5"/>
  <c r="B63" i="5"/>
  <c r="D60" i="5"/>
  <c r="Q10" i="5"/>
  <c r="H53" i="5"/>
  <c r="W10" i="5"/>
  <c r="H54" i="5"/>
  <c r="Z10" i="5"/>
  <c r="H55" i="5"/>
  <c r="AC10" i="5"/>
  <c r="H56" i="5"/>
  <c r="AF10" i="5"/>
  <c r="H57" i="5"/>
  <c r="E53" i="5"/>
  <c r="E54" i="5"/>
  <c r="E55" i="5"/>
  <c r="F55" i="5"/>
  <c r="G55" i="5"/>
  <c r="E56" i="5"/>
  <c r="F56" i="5"/>
  <c r="G56" i="5"/>
  <c r="E57" i="5"/>
  <c r="F57" i="5"/>
  <c r="G57" i="5"/>
  <c r="F53" i="5"/>
  <c r="F54" i="5"/>
  <c r="F58" i="5"/>
  <c r="D53" i="5"/>
  <c r="D54" i="5"/>
  <c r="D55" i="5"/>
  <c r="D56" i="5"/>
  <c r="D57" i="5"/>
  <c r="B57" i="5"/>
  <c r="B56" i="5"/>
  <c r="B55" i="5"/>
  <c r="B54" i="5"/>
  <c r="G53" i="5"/>
  <c r="B53" i="5"/>
  <c r="D50" i="5"/>
  <c r="T7" i="5"/>
  <c r="H43" i="5"/>
  <c r="W7" i="5"/>
  <c r="H44" i="5"/>
  <c r="Z7" i="5"/>
  <c r="H45" i="5"/>
  <c r="AC7" i="5"/>
  <c r="H46" i="5"/>
  <c r="AF7" i="5"/>
  <c r="H47" i="5"/>
  <c r="H48" i="5"/>
  <c r="E44" i="5"/>
  <c r="E45" i="5"/>
  <c r="F45" i="5"/>
  <c r="G45" i="5"/>
  <c r="E46" i="5"/>
  <c r="F46" i="5"/>
  <c r="G46" i="5"/>
  <c r="E47" i="5"/>
  <c r="F47" i="5"/>
  <c r="G47" i="5"/>
  <c r="F43" i="5"/>
  <c r="F44" i="5"/>
  <c r="F48" i="5"/>
  <c r="D43" i="5"/>
  <c r="D44" i="5"/>
  <c r="D45" i="5"/>
  <c r="D46" i="5"/>
  <c r="D47" i="5"/>
  <c r="B47" i="5"/>
  <c r="B46" i="5"/>
  <c r="B45" i="5"/>
  <c r="B44" i="5"/>
  <c r="G43" i="5"/>
  <c r="B43" i="5"/>
  <c r="D40" i="5"/>
  <c r="AI23" i="5"/>
  <c r="AN21" i="5"/>
  <c r="AN18" i="5"/>
  <c r="AN15" i="5"/>
  <c r="AN9" i="5"/>
  <c r="AA22" i="5"/>
  <c r="X22" i="5"/>
  <c r="U22" i="5"/>
  <c r="R22" i="5"/>
  <c r="O22" i="5"/>
  <c r="AD19" i="5"/>
  <c r="X19" i="5"/>
  <c r="Y19" i="5"/>
  <c r="U19" i="5"/>
  <c r="R19" i="5"/>
  <c r="S19" i="5"/>
  <c r="O19" i="5"/>
  <c r="O16" i="5"/>
  <c r="P16" i="5"/>
  <c r="R16" i="5"/>
  <c r="S16" i="5"/>
  <c r="U16" i="5"/>
  <c r="V16" i="5"/>
  <c r="AA16" i="5"/>
  <c r="AB16" i="5"/>
  <c r="AD16" i="5"/>
  <c r="AE16" i="5"/>
  <c r="AK15" i="5"/>
  <c r="AK34" i="5"/>
  <c r="AD13" i="5"/>
  <c r="AA13" i="5"/>
  <c r="AB13" i="5"/>
  <c r="X13" i="5"/>
  <c r="R13" i="5"/>
  <c r="S13" i="5"/>
  <c r="O13" i="5"/>
  <c r="P13" i="5"/>
  <c r="Y13" i="5"/>
  <c r="AE13" i="5"/>
  <c r="AK12" i="5"/>
  <c r="AK33" i="5"/>
  <c r="O10" i="5"/>
  <c r="P10" i="5"/>
  <c r="U10" i="5"/>
  <c r="X10" i="5"/>
  <c r="Y10" i="5"/>
  <c r="AA10" i="5"/>
  <c r="AD10" i="5"/>
  <c r="AE10" i="5"/>
  <c r="AD7" i="5"/>
  <c r="AA7" i="5"/>
  <c r="AB7" i="5"/>
  <c r="X7" i="5"/>
  <c r="U7" i="5"/>
  <c r="V7" i="5"/>
  <c r="R7" i="5"/>
  <c r="AL15" i="5"/>
  <c r="AL21" i="5"/>
  <c r="P22" i="5"/>
  <c r="S22" i="5"/>
  <c r="V22" i="5"/>
  <c r="Y22" i="5"/>
  <c r="AB22" i="5"/>
  <c r="AL18" i="5"/>
  <c r="P19" i="5"/>
  <c r="V19" i="5"/>
  <c r="AE19" i="5"/>
  <c r="AL12" i="5"/>
  <c r="AL9" i="5"/>
  <c r="V10" i="5"/>
  <c r="AB10" i="5"/>
  <c r="AK9" i="5"/>
  <c r="AK32" i="5"/>
  <c r="AL6" i="5"/>
  <c r="AL5" i="5"/>
  <c r="S7" i="5"/>
  <c r="Y7" i="5"/>
  <c r="AE7" i="5"/>
  <c r="D5" i="5"/>
  <c r="L5" i="5"/>
  <c r="D6" i="5"/>
  <c r="L6" i="5"/>
  <c r="D7" i="5"/>
  <c r="L7" i="5"/>
  <c r="D8" i="5"/>
  <c r="L8" i="5"/>
  <c r="D9" i="5"/>
  <c r="L9" i="5"/>
  <c r="D10" i="5"/>
  <c r="L10" i="5"/>
  <c r="D11" i="5"/>
  <c r="L11" i="5"/>
  <c r="D12" i="5"/>
  <c r="L12" i="5"/>
  <c r="D13" i="5"/>
  <c r="L13" i="5"/>
  <c r="D14" i="5"/>
  <c r="L14" i="5"/>
  <c r="D15" i="5"/>
  <c r="L15" i="5"/>
  <c r="D16" i="5"/>
  <c r="L16" i="5"/>
  <c r="D17" i="5"/>
  <c r="L17" i="5"/>
  <c r="D18" i="5"/>
  <c r="L18" i="5"/>
  <c r="D19" i="5"/>
  <c r="L19" i="5"/>
  <c r="AT9" i="5"/>
  <c r="AQ6" i="5"/>
  <c r="X31" i="5"/>
  <c r="X32" i="5"/>
  <c r="AQ8" i="5"/>
  <c r="AQ11" i="5"/>
  <c r="AQ14" i="5"/>
  <c r="AQ17" i="5"/>
  <c r="AQ20" i="5"/>
  <c r="AQ21" i="5"/>
  <c r="AQ36" i="5"/>
  <c r="AQ9" i="5"/>
  <c r="AQ15" i="5"/>
  <c r="AR6" i="5"/>
  <c r="AR31" i="5"/>
  <c r="AU27" i="5"/>
  <c r="AU21" i="5"/>
  <c r="AU36" i="5"/>
  <c r="AU18" i="5"/>
  <c r="AU35" i="5"/>
  <c r="AU15" i="5"/>
  <c r="AU34" i="5"/>
  <c r="AU12" i="5"/>
  <c r="AU33" i="5"/>
  <c r="AU9" i="5"/>
  <c r="AU32" i="5"/>
  <c r="AU6" i="5"/>
  <c r="AU31" i="5"/>
  <c r="AS5" i="5"/>
  <c r="AT6" i="5"/>
  <c r="AT15" i="5"/>
  <c r="AR32" i="5"/>
  <c r="AJ31" i="5"/>
  <c r="AJ32" i="5"/>
  <c r="AJ34" i="5"/>
  <c r="AJ35" i="5"/>
  <c r="AJ36" i="5"/>
  <c r="X39" i="5"/>
  <c r="AM36" i="5"/>
  <c r="AL36" i="5"/>
  <c r="AI36" i="5"/>
  <c r="AH36" i="5"/>
  <c r="AG36" i="5"/>
  <c r="X36" i="5"/>
  <c r="AM35" i="5"/>
  <c r="AL35" i="5"/>
  <c r="AI35" i="5"/>
  <c r="AH35" i="5"/>
  <c r="AG35" i="5"/>
  <c r="X35" i="5"/>
  <c r="AQ34" i="5"/>
  <c r="AM34" i="5"/>
  <c r="AL34" i="5"/>
  <c r="AI34" i="5"/>
  <c r="AH34" i="5"/>
  <c r="AG34" i="5"/>
  <c r="X34" i="5"/>
  <c r="AM33" i="5"/>
  <c r="AL33" i="5"/>
  <c r="AI33" i="5"/>
  <c r="AG33" i="5"/>
  <c r="X33" i="5"/>
  <c r="AQ32" i="5"/>
  <c r="AM32" i="5"/>
  <c r="AL32" i="5"/>
  <c r="AI32" i="5"/>
  <c r="AH32" i="5"/>
  <c r="AG32" i="5"/>
  <c r="AQ31" i="5"/>
  <c r="AM31" i="5"/>
  <c r="AI31" i="5"/>
  <c r="AH31" i="5"/>
  <c r="AG31" i="5"/>
  <c r="AL8" i="5"/>
  <c r="AL11" i="5"/>
  <c r="AL10" i="5"/>
  <c r="AL7" i="5"/>
  <c r="AT18" i="5"/>
  <c r="AL14" i="5"/>
  <c r="AL13" i="5"/>
  <c r="AS6" i="5"/>
  <c r="AS8" i="5"/>
  <c r="AQ18" i="5"/>
  <c r="AQ35" i="5"/>
  <c r="AK21" i="5"/>
  <c r="AK36" i="5"/>
  <c r="AL31" i="5"/>
  <c r="AT12" i="5"/>
  <c r="AK6" i="5"/>
  <c r="AK18" i="5"/>
  <c r="AK35" i="5"/>
  <c r="AN6" i="5"/>
  <c r="D48" i="5"/>
  <c r="E48" i="5"/>
  <c r="G48" i="5"/>
  <c r="G44" i="5"/>
  <c r="D58" i="5"/>
  <c r="E58" i="5"/>
  <c r="G58" i="5"/>
  <c r="G54" i="5"/>
  <c r="D68" i="5"/>
  <c r="E67" i="5"/>
  <c r="G67" i="5"/>
  <c r="E68" i="5"/>
  <c r="F68" i="5"/>
  <c r="G68" i="5"/>
  <c r="D77" i="5"/>
  <c r="D97" i="5"/>
  <c r="H58" i="5"/>
  <c r="H68" i="5"/>
  <c r="E77" i="5"/>
  <c r="G77" i="5"/>
  <c r="H87" i="5"/>
  <c r="E97" i="5"/>
  <c r="G97" i="5"/>
  <c r="G92" i="5"/>
  <c r="B76" i="5"/>
  <c r="B83" i="5"/>
  <c r="B85" i="5"/>
  <c r="AH23" i="5"/>
  <c r="AJ23" i="5"/>
  <c r="X38" i="5"/>
  <c r="X40" i="5"/>
  <c r="AH33" i="5"/>
  <c r="AR33" i="5"/>
  <c r="AS11" i="5"/>
  <c r="AS9" i="5"/>
  <c r="AK5" i="5"/>
  <c r="AK31" i="5"/>
  <c r="AL17" i="5"/>
  <c r="AL16" i="5"/>
  <c r="AT21" i="5"/>
  <c r="AL20" i="5"/>
  <c r="AL22" i="5"/>
  <c r="AL19" i="5"/>
  <c r="AK8" i="5"/>
  <c r="AK7" i="5"/>
  <c r="AS12" i="5"/>
  <c r="AS14" i="5"/>
  <c r="AR34" i="5"/>
  <c r="AN12" i="5"/>
  <c r="AQ12" i="5"/>
  <c r="AQ33" i="5"/>
  <c r="AJ33" i="5"/>
  <c r="AJ5" i="5"/>
  <c r="AJ8" i="5"/>
  <c r="AJ7" i="5"/>
  <c r="AR36" i="5"/>
  <c r="AR35" i="5"/>
  <c r="AS15" i="5"/>
  <c r="AS17" i="5"/>
  <c r="AK10" i="5"/>
  <c r="AK11" i="5"/>
  <c r="AK14" i="5"/>
  <c r="AK13" i="5"/>
  <c r="AJ11" i="5"/>
  <c r="AJ10" i="5"/>
  <c r="AS18" i="5"/>
  <c r="AS20" i="5"/>
  <c r="AS21" i="5"/>
  <c r="AK16" i="5"/>
  <c r="AK17" i="5"/>
  <c r="AJ14" i="5"/>
  <c r="AJ13" i="5"/>
  <c r="AJ17" i="5"/>
  <c r="AJ16" i="5"/>
  <c r="AK20" i="5"/>
  <c r="AK22" i="5"/>
  <c r="AK19" i="5"/>
  <c r="AJ20" i="5"/>
  <c r="AJ22" i="5"/>
  <c r="AJ19" i="5"/>
</calcChain>
</file>

<file path=xl/connections.xml><?xml version="1.0" encoding="utf-8"?>
<connections xmlns="http://schemas.openxmlformats.org/spreadsheetml/2006/main">
  <connection id="1" name="tabelle" type="6" refreshedVersion="1" background="1" saveData="1">
    <textPr codePage="20127" sourceFile="C:\Dokumente und Einstellungen\adu\Eigene Dateien\Eigene Daten\tabelle.csv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<sst xmlns="http://schemas.openxmlformats.org/spreadsheetml/2006/main" count="150" uniqueCount="69">
  <si>
    <t xml:space="preserve">Klasse  von </t>
  </si>
  <si>
    <t xml:space="preserve"> bis </t>
  </si>
  <si>
    <t>Distanz:</t>
  </si>
  <si>
    <t>Punkte</t>
  </si>
  <si>
    <t>Spieler</t>
  </si>
  <si>
    <t>HS</t>
  </si>
  <si>
    <t>Schnitt</t>
  </si>
  <si>
    <t>Aufn.</t>
  </si>
  <si>
    <t>GD</t>
  </si>
  <si>
    <t>BED</t>
  </si>
  <si>
    <t>Rang</t>
  </si>
  <si>
    <t>Ü</t>
  </si>
  <si>
    <t>Punkte+
GD/Distanz</t>
  </si>
  <si>
    <t>Distanz</t>
  </si>
  <si>
    <t>Klassengrenze</t>
  </si>
  <si>
    <t>Spiele</t>
  </si>
  <si>
    <t xml:space="preserve"> </t>
  </si>
  <si>
    <t>Points</t>
  </si>
  <si>
    <t xml:space="preserve">1. </t>
  </si>
  <si>
    <t xml:space="preserve">2. </t>
  </si>
  <si>
    <t xml:space="preserve">3. </t>
  </si>
  <si>
    <t>Summe Points:</t>
  </si>
  <si>
    <t>Summe Aufnahmen:</t>
  </si>
  <si>
    <t>TURNIERDURCHSCHNITT:</t>
  </si>
  <si>
    <t xml:space="preserve">4. </t>
  </si>
  <si>
    <t xml:space="preserve">5. </t>
  </si>
  <si>
    <t xml:space="preserve">6. </t>
  </si>
  <si>
    <t>PP</t>
  </si>
  <si>
    <t>Pts</t>
  </si>
  <si>
    <t>AN</t>
  </si>
  <si>
    <t>Turnierdurchschnitt:</t>
  </si>
  <si>
    <t>Finale</t>
  </si>
  <si>
    <t>Ausrichter:</t>
  </si>
  <si>
    <t>MB</t>
  </si>
  <si>
    <t>Name</t>
  </si>
  <si>
    <t>Klub</t>
  </si>
  <si>
    <t>Turnier Total</t>
  </si>
  <si>
    <t>Gegner</t>
  </si>
  <si>
    <t>ED</t>
  </si>
  <si>
    <t>Summe</t>
  </si>
  <si>
    <t xml:space="preserve">          Datum:</t>
  </si>
  <si>
    <t xml:space="preserve">        Distanz:</t>
  </si>
  <si>
    <t>ÖSTM Cadre 47/1</t>
  </si>
  <si>
    <t>WBA</t>
  </si>
  <si>
    <t>200/20</t>
  </si>
  <si>
    <t>18.-20.05.2012</t>
  </si>
  <si>
    <t>WBA, 18.-20.05.2012</t>
  </si>
  <si>
    <t>Gerold</t>
  </si>
  <si>
    <t>Cerovsek</t>
  </si>
  <si>
    <t>BIG</t>
  </si>
  <si>
    <t>Martin</t>
  </si>
  <si>
    <t>Färber</t>
  </si>
  <si>
    <t>GBK</t>
  </si>
  <si>
    <t>Arnim</t>
  </si>
  <si>
    <t>Kahofer</t>
  </si>
  <si>
    <t>Herbert</t>
  </si>
  <si>
    <t>Sedlak</t>
  </si>
  <si>
    <t>Rabatscher</t>
  </si>
  <si>
    <t>Michael</t>
  </si>
  <si>
    <t>Walter</t>
  </si>
  <si>
    <t>Tumbaridis</t>
  </si>
  <si>
    <t>BCE</t>
  </si>
  <si>
    <t>Kahofer Arnim</t>
  </si>
  <si>
    <t>Cerovsek Gerold</t>
  </si>
  <si>
    <t>Färber Martin</t>
  </si>
  <si>
    <t>Tumbaridis Walter</t>
  </si>
  <si>
    <t>-</t>
  </si>
  <si>
    <t>Sedlak Herbert</t>
  </si>
  <si>
    <t>Rabatscher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</si>
</sst>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0.000"/>
    <numFmt numFmtId="166" formatCode="#\ \."/>
    <numFmt numFmtId="167" formatCode="#,##0_ ;\-#,##0\ "/>
    <numFmt numFmtId="168" formatCode="#,##0.000_ ;\-#,##0.000\ "/>
  </numFmts>
  <fonts count="60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7"/>
      <color indexed="9"/>
      <name val="Arial"/>
      <family val="2"/>
    </font>
    <font>
      <sz val="10"/>
      <name val="Wingdings"/>
      <charset val="2"/>
    </font>
    <font>
      <sz val="10"/>
      <name val="Symbol"/>
      <family val="1"/>
      <charset val="2"/>
    </font>
    <font>
      <sz val="11"/>
      <name val="Arial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b/>
      <sz val="8"/>
      <name val="MS Sans Serif"/>
      <family val="2"/>
    </font>
    <font>
      <b/>
      <sz val="13"/>
      <name val="MS Sans Serif"/>
      <family val="2"/>
    </font>
    <font>
      <sz val="13"/>
      <name val="Symbol"/>
      <family val="1"/>
      <charset val="2"/>
    </font>
    <font>
      <b/>
      <sz val="1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9"/>
      <name val="MS Sans Serif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9"/>
      <name val="Symbol"/>
      <family val="1"/>
      <charset val="2"/>
    </font>
    <font>
      <sz val="10"/>
      <color indexed="9"/>
      <name val="Arial"/>
      <family val="2"/>
    </font>
    <font>
      <sz val="18"/>
      <name val="MS Sans Serif"/>
      <family val="2"/>
    </font>
    <font>
      <sz val="13"/>
      <name val="Arial"/>
      <family val="2"/>
    </font>
    <font>
      <b/>
      <sz val="13"/>
      <name val="MS Sans Serif"/>
      <family val="2"/>
    </font>
    <font>
      <sz val="14"/>
      <name val="Arial"/>
      <family val="2"/>
    </font>
    <font>
      <sz val="7"/>
      <name val="MS Sans Serif"/>
      <family val="2"/>
    </font>
    <font>
      <sz val="7"/>
      <color indexed="9"/>
      <name val="MS Sans Serif"/>
      <family val="2"/>
    </font>
    <font>
      <sz val="7"/>
      <color indexed="9"/>
      <name val="MS Sans Serif"/>
      <family val="2"/>
    </font>
    <font>
      <sz val="10"/>
      <name val="Arial"/>
      <family val="2"/>
    </font>
    <font>
      <sz val="13"/>
      <color indexed="9"/>
      <name val="Arial"/>
      <family val="2"/>
    </font>
    <font>
      <b/>
      <sz val="10"/>
      <name val="MS Sans Serif"/>
      <family val="2"/>
    </font>
    <font>
      <b/>
      <u/>
      <sz val="8"/>
      <name val="MS Sans Serif"/>
      <family val="2"/>
    </font>
    <font>
      <sz val="12"/>
      <name val="Arial"/>
      <family val="2"/>
    </font>
    <font>
      <sz val="12"/>
      <name val="MS Sans Serif"/>
      <family val="2"/>
    </font>
    <font>
      <u/>
      <sz val="12"/>
      <name val="MS Sans Serif"/>
      <family val="2"/>
    </font>
    <font>
      <sz val="7"/>
      <name val="Arial"/>
      <family val="2"/>
    </font>
    <font>
      <sz val="16"/>
      <color indexed="9"/>
      <name val="Wingdings"/>
      <charset val="2"/>
    </font>
    <font>
      <sz val="26"/>
      <name val="Wingdings"/>
      <charset val="2"/>
    </font>
    <font>
      <sz val="16"/>
      <name val="Wingdings"/>
      <charset val="2"/>
    </font>
    <font>
      <b/>
      <sz val="36"/>
      <color indexed="10"/>
      <name val="Arial"/>
      <family val="2"/>
    </font>
    <font>
      <b/>
      <sz val="24"/>
      <color indexed="48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4"/>
      <color indexed="10"/>
      <name val="Calibri"/>
      <family val="2"/>
    </font>
    <font>
      <b/>
      <sz val="16"/>
      <color indexed="10"/>
      <name val="Calibri"/>
      <family val="2"/>
    </font>
    <font>
      <sz val="10"/>
      <color indexed="18"/>
      <name val="Calibri"/>
      <family val="2"/>
    </font>
    <font>
      <b/>
      <i/>
      <sz val="26"/>
      <color indexed="10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Fill="1"/>
    <xf numFmtId="0" fontId="5" fillId="0" borderId="0" xfId="0" applyFont="1" applyFill="1"/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2" fillId="0" borderId="0" xfId="0" applyFont="1" applyAlignment="1">
      <alignment horizontal="right"/>
    </xf>
    <xf numFmtId="165" fontId="6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43" fontId="8" fillId="0" borderId="2" xfId="1" applyFont="1" applyBorder="1" applyAlignment="1">
      <alignment horizontal="center" textRotation="90"/>
    </xf>
    <xf numFmtId="43" fontId="9" fillId="0" borderId="3" xfId="1" applyFont="1" applyBorder="1" applyAlignment="1">
      <alignment horizontal="center" textRotation="90"/>
    </xf>
    <xf numFmtId="43" fontId="8" fillId="0" borderId="1" xfId="1" applyFont="1" applyBorder="1" applyAlignment="1">
      <alignment horizontal="center" textRotation="90"/>
    </xf>
    <xf numFmtId="43" fontId="9" fillId="0" borderId="2" xfId="1" applyFont="1" applyBorder="1" applyAlignment="1">
      <alignment horizontal="center" textRotation="90"/>
    </xf>
    <xf numFmtId="43" fontId="8" fillId="0" borderId="3" xfId="1" applyFont="1" applyBorder="1" applyAlignment="1">
      <alignment horizontal="center" textRotation="90"/>
    </xf>
    <xf numFmtId="0" fontId="8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43" fontId="11" fillId="0" borderId="0" xfId="1" applyFont="1" applyFill="1" applyBorder="1" applyAlignment="1">
      <alignment horizontal="center" textRotation="90"/>
    </xf>
    <xf numFmtId="2" fontId="12" fillId="0" borderId="0" xfId="0" applyNumberFormat="1" applyFont="1" applyFill="1" applyAlignment="1">
      <alignment horizontal="center"/>
    </xf>
    <xf numFmtId="165" fontId="7" fillId="0" borderId="5" xfId="0" applyNumberFormat="1" applyFont="1" applyFill="1" applyBorder="1" applyAlignment="1">
      <alignment horizontal="center" textRotation="90" wrapText="1"/>
    </xf>
    <xf numFmtId="0" fontId="7" fillId="0" borderId="5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textRotation="90" wrapText="1"/>
    </xf>
    <xf numFmtId="43" fontId="10" fillId="0" borderId="1" xfId="1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43" fontId="2" fillId="0" borderId="6" xfId="1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165" fontId="19" fillId="0" borderId="15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2" fontId="19" fillId="0" borderId="17" xfId="0" applyNumberFormat="1" applyFont="1" applyFill="1" applyBorder="1" applyAlignment="1">
      <alignment horizontal="center" vertical="center"/>
    </xf>
    <xf numFmtId="165" fontId="19" fillId="0" borderId="17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165" fontId="23" fillId="0" borderId="19" xfId="0" applyNumberFormat="1" applyFont="1" applyFill="1" applyBorder="1" applyAlignment="1">
      <alignment horizontal="center"/>
    </xf>
    <xf numFmtId="166" fontId="24" fillId="0" borderId="20" xfId="1" applyNumberFormat="1" applyFont="1" applyFill="1" applyBorder="1" applyAlignment="1">
      <alignment horizontal="center"/>
    </xf>
    <xf numFmtId="166" fontId="11" fillId="0" borderId="0" xfId="1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" fontId="26" fillId="0" borderId="21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/>
    </xf>
    <xf numFmtId="165" fontId="29" fillId="0" borderId="24" xfId="0" applyNumberFormat="1" applyFont="1" applyFill="1" applyBorder="1" applyAlignment="1">
      <alignment horizontal="center" vertical="top"/>
    </xf>
    <xf numFmtId="166" fontId="29" fillId="0" borderId="25" xfId="2" applyNumberFormat="1" applyFont="1" applyFill="1" applyBorder="1" applyAlignment="1">
      <alignment horizontal="center" vertical="center"/>
    </xf>
    <xf numFmtId="166" fontId="5" fillId="0" borderId="0" xfId="2" applyNumberFormat="1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165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2" fontId="30" fillId="0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 shrinkToFit="1"/>
    </xf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28" xfId="0" applyFill="1" applyBorder="1"/>
    <xf numFmtId="165" fontId="0" fillId="0" borderId="28" xfId="0" applyNumberForma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2" fillId="0" borderId="0" xfId="0" applyFont="1"/>
    <xf numFmtId="0" fontId="2" fillId="0" borderId="0" xfId="0" applyFont="1" applyBorder="1"/>
    <xf numFmtId="2" fontId="0" fillId="0" borderId="0" xfId="0" applyNumberFormat="1" applyFill="1"/>
    <xf numFmtId="0" fontId="3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right"/>
    </xf>
    <xf numFmtId="2" fontId="14" fillId="0" borderId="5" xfId="1" applyNumberFormat="1" applyFont="1" applyFill="1" applyBorder="1" applyAlignment="1">
      <alignment textRotation="90" wrapText="1"/>
    </xf>
    <xf numFmtId="0" fontId="33" fillId="0" borderId="0" xfId="0" applyFont="1" applyAlignment="1">
      <alignment horizontal="center"/>
    </xf>
    <xf numFmtId="43" fontId="13" fillId="0" borderId="0" xfId="0" applyNumberFormat="1" applyFont="1"/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/>
    <xf numFmtId="2" fontId="33" fillId="0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" fontId="33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165" fontId="34" fillId="0" borderId="0" xfId="0" applyNumberFormat="1" applyFont="1" applyAlignment="1">
      <alignment horizontal="centerContinuous"/>
    </xf>
    <xf numFmtId="0" fontId="0" fillId="0" borderId="0" xfId="0" applyBorder="1"/>
    <xf numFmtId="165" fontId="3" fillId="0" borderId="0" xfId="0" applyNumberFormat="1" applyFont="1" applyAlignment="1">
      <alignment horizontal="center"/>
    </xf>
    <xf numFmtId="165" fontId="0" fillId="0" borderId="0" xfId="0" applyNumberForma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top"/>
    </xf>
    <xf numFmtId="165" fontId="8" fillId="0" borderId="1" xfId="1" applyNumberFormat="1" applyFont="1" applyBorder="1" applyAlignment="1">
      <alignment horizontal="center" textRotation="90"/>
    </xf>
    <xf numFmtId="165" fontId="15" fillId="0" borderId="6" xfId="0" applyNumberFormat="1" applyFont="1" applyFill="1" applyBorder="1" applyAlignment="1">
      <alignment horizontal="center" vertical="center"/>
    </xf>
    <xf numFmtId="165" fontId="26" fillId="0" borderId="21" xfId="0" applyNumberFormat="1" applyFont="1" applyFill="1" applyBorder="1" applyAlignment="1">
      <alignment horizontal="center" vertical="center"/>
    </xf>
    <xf numFmtId="43" fontId="2" fillId="0" borderId="0" xfId="1" applyFont="1" applyBorder="1" applyAlignment="1">
      <alignment horizontal="left" vertical="center"/>
    </xf>
    <xf numFmtId="165" fontId="2" fillId="0" borderId="0" xfId="1" applyNumberFormat="1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37" fillId="0" borderId="0" xfId="0" applyFont="1" applyFill="1" applyBorder="1" applyAlignment="1">
      <alignment vertical="center"/>
    </xf>
    <xf numFmtId="166" fontId="38" fillId="0" borderId="12" xfId="1" applyNumberFormat="1" applyFont="1" applyFill="1" applyBorder="1" applyAlignment="1">
      <alignment horizontal="center"/>
    </xf>
    <xf numFmtId="166" fontId="39" fillId="0" borderId="0" xfId="2" applyNumberFormat="1" applyFont="1" applyFill="1" applyBorder="1" applyAlignment="1">
      <alignment horizontal="center" vertical="center"/>
    </xf>
    <xf numFmtId="0" fontId="40" fillId="0" borderId="0" xfId="0" applyFont="1" applyAlignment="1"/>
    <xf numFmtId="0" fontId="41" fillId="0" borderId="0" xfId="0" applyFont="1" applyAlignment="1"/>
    <xf numFmtId="0" fontId="2" fillId="2" borderId="0" xfId="0" applyFont="1" applyFill="1" applyAlignment="1">
      <alignment vertical="center"/>
    </xf>
    <xf numFmtId="0" fontId="29" fillId="0" borderId="30" xfId="0" applyFont="1" applyBorder="1" applyAlignment="1">
      <alignment horizontal="left"/>
    </xf>
    <xf numFmtId="0" fontId="29" fillId="0" borderId="31" xfId="0" applyFont="1" applyBorder="1"/>
    <xf numFmtId="0" fontId="29" fillId="0" borderId="31" xfId="0" applyFont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43" fontId="13" fillId="0" borderId="1" xfId="1" applyFont="1" applyFill="1" applyBorder="1" applyAlignment="1">
      <alignment horizontal="left" textRotation="60"/>
    </xf>
    <xf numFmtId="166" fontId="43" fillId="0" borderId="0" xfId="0" applyNumberFormat="1" applyFont="1" applyBorder="1" applyAlignment="1">
      <alignment vertical="center" shrinkToFit="1"/>
    </xf>
    <xf numFmtId="0" fontId="43" fillId="0" borderId="0" xfId="0" applyFont="1" applyAlignment="1"/>
    <xf numFmtId="0" fontId="44" fillId="0" borderId="1" xfId="0" applyFont="1" applyBorder="1" applyAlignment="1">
      <alignment horizontal="right" vertical="center" shrinkToFit="1"/>
    </xf>
    <xf numFmtId="43" fontId="44" fillId="0" borderId="1" xfId="1" applyFont="1" applyBorder="1" applyAlignment="1">
      <alignment horizontal="center"/>
    </xf>
    <xf numFmtId="43" fontId="45" fillId="0" borderId="0" xfId="0" applyNumberFormat="1" applyFont="1" applyBorder="1" applyAlignment="1">
      <alignment horizontal="right" vertical="center" shrinkToFit="1"/>
    </xf>
    <xf numFmtId="1" fontId="45" fillId="0" borderId="0" xfId="1" applyNumberFormat="1" applyFont="1" applyBorder="1" applyAlignment="1">
      <alignment horizontal="center"/>
    </xf>
    <xf numFmtId="167" fontId="45" fillId="0" borderId="0" xfId="1" applyNumberFormat="1" applyFont="1" applyBorder="1" applyAlignment="1">
      <alignment horizontal="center"/>
    </xf>
    <xf numFmtId="168" fontId="45" fillId="0" borderId="0" xfId="1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43" fontId="45" fillId="0" borderId="1" xfId="0" applyNumberFormat="1" applyFont="1" applyBorder="1" applyAlignment="1">
      <alignment horizontal="right" vertical="center" shrinkToFit="1"/>
    </xf>
    <xf numFmtId="1" fontId="45" fillId="0" borderId="1" xfId="1" applyNumberFormat="1" applyFont="1" applyBorder="1" applyAlignment="1">
      <alignment horizontal="center"/>
    </xf>
    <xf numFmtId="167" fontId="45" fillId="0" borderId="1" xfId="1" applyNumberFormat="1" applyFont="1" applyBorder="1" applyAlignment="1">
      <alignment horizontal="center"/>
    </xf>
    <xf numFmtId="168" fontId="45" fillId="0" borderId="1" xfId="1" applyNumberFormat="1" applyFont="1" applyBorder="1" applyAlignment="1">
      <alignment horizontal="center"/>
    </xf>
    <xf numFmtId="0" fontId="45" fillId="0" borderId="0" xfId="0" applyFont="1" applyBorder="1" applyAlignment="1">
      <alignment horizontal="right" vertical="center" shrinkToFit="1"/>
    </xf>
    <xf numFmtId="0" fontId="44" fillId="0" borderId="0" xfId="0" applyFont="1" applyBorder="1" applyAlignment="1">
      <alignment horizontal="right" vertical="center" shrinkToFit="1"/>
    </xf>
    <xf numFmtId="43" fontId="44" fillId="0" borderId="0" xfId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/>
    <xf numFmtId="165" fontId="0" fillId="0" borderId="0" xfId="0" applyNumberFormat="1" applyBorder="1"/>
    <xf numFmtId="43" fontId="42" fillId="2" borderId="0" xfId="1" applyFont="1" applyFill="1" applyAlignment="1">
      <alignment horizontal="right" vertical="center"/>
    </xf>
    <xf numFmtId="0" fontId="42" fillId="0" borderId="4" xfId="0" applyFont="1" applyBorder="1" applyAlignment="1">
      <alignment horizontal="center" textRotation="60"/>
    </xf>
    <xf numFmtId="43" fontId="42" fillId="0" borderId="4" xfId="0" applyNumberFormat="1" applyFont="1" applyBorder="1" applyAlignment="1">
      <alignment horizontal="center" textRotation="60"/>
    </xf>
    <xf numFmtId="43" fontId="23" fillId="0" borderId="0" xfId="1" applyFont="1" applyFill="1" applyBorder="1" applyAlignment="1">
      <alignment horizontal="center" textRotation="90"/>
    </xf>
    <xf numFmtId="43" fontId="42" fillId="0" borderId="4" xfId="1" applyNumberFormat="1" applyFont="1" applyBorder="1" applyAlignment="1">
      <alignment horizontal="center" textRotation="60"/>
    </xf>
    <xf numFmtId="43" fontId="42" fillId="0" borderId="1" xfId="1" applyFont="1" applyFill="1" applyBorder="1" applyAlignment="1">
      <alignment horizontal="right" textRotation="60"/>
    </xf>
    <xf numFmtId="43" fontId="42" fillId="0" borderId="1" xfId="1" applyFont="1" applyFill="1" applyBorder="1" applyAlignment="1">
      <alignment horizontal="center" textRotation="60"/>
    </xf>
    <xf numFmtId="0" fontId="42" fillId="0" borderId="1" xfId="0" applyFont="1" applyFill="1" applyBorder="1" applyAlignment="1">
      <alignment horizontal="center" textRotation="60"/>
    </xf>
    <xf numFmtId="165" fontId="42" fillId="0" borderId="1" xfId="0" applyNumberFormat="1" applyFont="1" applyFill="1" applyBorder="1" applyAlignment="1">
      <alignment horizontal="left" textRotation="60"/>
    </xf>
    <xf numFmtId="0" fontId="42" fillId="0" borderId="1" xfId="0" applyFont="1" applyFill="1" applyBorder="1" applyAlignment="1">
      <alignment horizontal="left" textRotation="60"/>
    </xf>
    <xf numFmtId="0" fontId="46" fillId="0" borderId="0" xfId="0" applyFont="1"/>
    <xf numFmtId="1" fontId="46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inden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vertical="center"/>
    </xf>
    <xf numFmtId="1" fontId="48" fillId="0" borderId="0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165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" fontId="46" fillId="0" borderId="41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40" xfId="0" applyFont="1" applyBorder="1" applyAlignment="1">
      <alignment horizontal="left" vertical="center" indent="1"/>
    </xf>
    <xf numFmtId="0" fontId="46" fillId="0" borderId="23" xfId="0" applyFont="1" applyBorder="1" applyAlignment="1">
      <alignment horizontal="center" vertical="center"/>
    </xf>
    <xf numFmtId="1" fontId="49" fillId="5" borderId="39" xfId="0" applyNumberFormat="1" applyFont="1" applyFill="1" applyBorder="1" applyAlignment="1">
      <alignment horizontal="center" vertical="center"/>
    </xf>
    <xf numFmtId="2" fontId="49" fillId="5" borderId="38" xfId="0" applyNumberFormat="1" applyFont="1" applyFill="1" applyBorder="1" applyAlignment="1">
      <alignment horizontal="center" vertical="center"/>
    </xf>
    <xf numFmtId="165" fontId="49" fillId="5" borderId="38" xfId="0" applyNumberFormat="1" applyFont="1" applyFill="1" applyBorder="1" applyAlignment="1">
      <alignment horizontal="center" vertical="center"/>
    </xf>
    <xf numFmtId="0" fontId="49" fillId="5" borderId="38" xfId="0" applyFont="1" applyFill="1" applyBorder="1" applyAlignment="1">
      <alignment horizontal="center" vertical="center"/>
    </xf>
    <xf numFmtId="0" fontId="49" fillId="5" borderId="37" xfId="0" applyFont="1" applyFill="1" applyBorder="1" applyAlignment="1">
      <alignment horizontal="center" vertical="center"/>
    </xf>
    <xf numFmtId="0" fontId="49" fillId="5" borderId="36" xfId="0" applyFont="1" applyFill="1" applyBorder="1" applyAlignment="1">
      <alignment horizontal="center" vertical="center"/>
    </xf>
    <xf numFmtId="0" fontId="49" fillId="5" borderId="35" xfId="0" applyFont="1" applyFill="1" applyBorder="1" applyAlignment="1">
      <alignment horizontal="left" vertical="center" indent="1"/>
    </xf>
    <xf numFmtId="0" fontId="49" fillId="5" borderId="34" xfId="0" applyFont="1" applyFill="1" applyBorder="1" applyAlignment="1">
      <alignment horizontal="center" vertical="center"/>
    </xf>
    <xf numFmtId="2" fontId="51" fillId="4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4" fillId="0" borderId="0" xfId="0" applyFont="1"/>
    <xf numFmtId="2" fontId="51" fillId="3" borderId="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43" fontId="42" fillId="0" borderId="29" xfId="0" applyNumberFormat="1" applyFont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65" fontId="23" fillId="0" borderId="19" xfId="0" applyNumberFormat="1" applyFont="1" applyFill="1" applyBorder="1" applyAlignment="1">
      <alignment horizontal="center" vertical="center"/>
    </xf>
    <xf numFmtId="166" fontId="24" fillId="0" borderId="20" xfId="1" applyNumberFormat="1" applyFont="1" applyFill="1" applyBorder="1" applyAlignment="1">
      <alignment horizontal="center" vertical="center"/>
    </xf>
    <xf numFmtId="166" fontId="38" fillId="0" borderId="12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5" fontId="29" fillId="0" borderId="24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Alignment="1">
      <alignment horizontal="center"/>
    </xf>
    <xf numFmtId="0" fontId="59" fillId="0" borderId="33" xfId="0" applyFont="1" applyBorder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textRotation="90" wrapText="1"/>
    </xf>
    <xf numFmtId="0" fontId="7" fillId="0" borderId="5" xfId="0" applyFont="1" applyFill="1" applyBorder="1" applyAlignment="1">
      <alignment horizontal="center" textRotation="90" wrapText="1"/>
    </xf>
    <xf numFmtId="43" fontId="10" fillId="0" borderId="0" xfId="1" applyFont="1" applyBorder="1" applyAlignment="1">
      <alignment horizontal="center" textRotation="90"/>
    </xf>
    <xf numFmtId="43" fontId="10" fillId="0" borderId="5" xfId="1" applyFont="1" applyBorder="1" applyAlignment="1">
      <alignment horizontal="center" textRotation="90"/>
    </xf>
    <xf numFmtId="165" fontId="31" fillId="0" borderId="0" xfId="0" applyNumberFormat="1" applyFont="1" applyFill="1" applyBorder="1" applyAlignment="1">
      <alignment horizontal="center" textRotation="90" wrapText="1"/>
    </xf>
    <xf numFmtId="165" fontId="31" fillId="0" borderId="5" xfId="0" applyNumberFormat="1" applyFont="1" applyFill="1" applyBorder="1" applyAlignment="1">
      <alignment horizontal="center" textRotation="90" wrapText="1"/>
    </xf>
    <xf numFmtId="43" fontId="10" fillId="0" borderId="0" xfId="1" applyFont="1" applyFill="1" applyBorder="1" applyAlignment="1">
      <alignment horizontal="center" textRotation="90"/>
    </xf>
    <xf numFmtId="43" fontId="10" fillId="0" borderId="5" xfId="1" applyFont="1" applyFill="1" applyBorder="1" applyAlignment="1">
      <alignment horizontal="center" textRotation="90"/>
    </xf>
    <xf numFmtId="0" fontId="42" fillId="0" borderId="29" xfId="0" applyNumberFormat="1" applyFont="1" applyBorder="1" applyAlignment="1">
      <alignment horizontal="center" wrapText="1"/>
    </xf>
    <xf numFmtId="0" fontId="48" fillId="0" borderId="28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9" fillId="0" borderId="42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46" fillId="0" borderId="44" xfId="0" applyFont="1" applyBorder="1" applyAlignment="1">
      <alignment horizontal="center" vertical="center"/>
    </xf>
    <xf numFmtId="165" fontId="46" fillId="0" borderId="22" xfId="0" applyNumberFormat="1" applyFont="1" applyBorder="1" applyAlignment="1">
      <alignment horizontal="center" vertical="center"/>
    </xf>
    <xf numFmtId="1" fontId="46" fillId="0" borderId="45" xfId="0" applyNumberFormat="1" applyFont="1" applyBorder="1" applyAlignment="1">
      <alignment horizontal="center" vertical="center"/>
    </xf>
    <xf numFmtId="165" fontId="46" fillId="0" borderId="7" xfId="0" applyNumberFormat="1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left" vertical="center" indent="1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165" fontId="46" fillId="0" borderId="49" xfId="0" applyNumberFormat="1" applyFont="1" applyBorder="1" applyAlignment="1">
      <alignment horizontal="center" vertical="center"/>
    </xf>
    <xf numFmtId="1" fontId="46" fillId="0" borderId="50" xfId="0" applyNumberFormat="1" applyFont="1" applyBorder="1" applyAlignment="1">
      <alignment horizontal="center" vertical="center"/>
    </xf>
  </cellXfs>
  <cellStyles count="25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Dezimal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Standard" xfId="0" builtinId="0"/>
    <cellStyle name="Währung" xfId="2" builtinId="4"/>
  </cellStyles>
  <dxfs count="13">
    <dxf>
      <font>
        <b/>
        <i val="0"/>
        <color rgb="FF3366FF"/>
      </font>
    </dxf>
    <dxf>
      <font>
        <b/>
        <i val="0"/>
        <condense val="0"/>
        <extend val="0"/>
        <color indexed="10"/>
      </font>
    </dxf>
    <dxf>
      <font>
        <b/>
        <i val="0"/>
        <color rgb="FF3366FF"/>
      </font>
    </dxf>
    <dxf>
      <font>
        <b/>
        <i val="0"/>
        <condense val="0"/>
        <extend val="0"/>
        <color indexed="10"/>
      </font>
    </dxf>
    <dxf>
      <font>
        <b/>
        <i val="0"/>
        <color rgb="FF3366FF"/>
      </font>
    </dxf>
    <dxf>
      <font>
        <b/>
        <i val="0"/>
        <condense val="0"/>
        <extend val="0"/>
        <color indexed="10"/>
      </font>
    </dxf>
    <dxf>
      <font>
        <b/>
        <i val="0"/>
        <color rgb="FF3366FF"/>
      </font>
    </dxf>
    <dxf>
      <font>
        <b/>
        <i val="0"/>
        <condense val="0"/>
        <extend val="0"/>
        <color indexed="10"/>
      </font>
    </dxf>
    <dxf>
      <font>
        <b/>
        <i val="0"/>
        <color rgb="FF3366FF"/>
      </font>
    </dxf>
    <dxf>
      <font>
        <b/>
        <i val="0"/>
        <condense val="0"/>
        <extend val="0"/>
        <color indexed="10"/>
      </font>
    </dxf>
    <dxf>
      <font>
        <b/>
        <i val="0"/>
        <color rgb="FF3366FF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5179" name="Oval 1"/>
        <xdr:cNvSpPr>
          <a:spLocks noChangeArrowheads="1"/>
        </xdr:cNvSpPr>
      </xdr:nvSpPr>
      <xdr:spPr bwMode="auto">
        <a:xfrm>
          <a:off x="14116050" y="7410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5180" name="Oval 2"/>
        <xdr:cNvSpPr>
          <a:spLocks noChangeArrowheads="1"/>
        </xdr:cNvSpPr>
      </xdr:nvSpPr>
      <xdr:spPr bwMode="auto">
        <a:xfrm>
          <a:off x="14116050" y="7410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5181" name="Oval 3"/>
        <xdr:cNvSpPr>
          <a:spLocks noChangeArrowheads="1"/>
        </xdr:cNvSpPr>
      </xdr:nvSpPr>
      <xdr:spPr bwMode="auto">
        <a:xfrm>
          <a:off x="14116050" y="7410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5182" name="Oval 4"/>
        <xdr:cNvSpPr>
          <a:spLocks noChangeArrowheads="1"/>
        </xdr:cNvSpPr>
      </xdr:nvSpPr>
      <xdr:spPr bwMode="auto">
        <a:xfrm>
          <a:off x="14116050" y="7410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5183" name="Oval 5"/>
        <xdr:cNvSpPr>
          <a:spLocks noChangeArrowheads="1"/>
        </xdr:cNvSpPr>
      </xdr:nvSpPr>
      <xdr:spPr bwMode="auto">
        <a:xfrm>
          <a:off x="14116050" y="7410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5184" name="Oval 6"/>
        <xdr:cNvSpPr>
          <a:spLocks noChangeArrowheads="1"/>
        </xdr:cNvSpPr>
      </xdr:nvSpPr>
      <xdr:spPr bwMode="auto">
        <a:xfrm>
          <a:off x="14116050" y="7410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5185" name="Oval 7"/>
        <xdr:cNvSpPr>
          <a:spLocks noChangeArrowheads="1"/>
        </xdr:cNvSpPr>
      </xdr:nvSpPr>
      <xdr:spPr bwMode="auto">
        <a:xfrm>
          <a:off x="14116050" y="7410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5186" name="Oval 8"/>
        <xdr:cNvSpPr>
          <a:spLocks noChangeArrowheads="1"/>
        </xdr:cNvSpPr>
      </xdr:nvSpPr>
      <xdr:spPr bwMode="auto">
        <a:xfrm>
          <a:off x="14116050" y="7410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5187" name="Oval 9"/>
        <xdr:cNvSpPr>
          <a:spLocks noChangeArrowheads="1"/>
        </xdr:cNvSpPr>
      </xdr:nvSpPr>
      <xdr:spPr bwMode="auto">
        <a:xfrm>
          <a:off x="14116050" y="7410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209550</xdr:colOff>
      <xdr:row>19</xdr:row>
      <xdr:rowOff>180975</xdr:rowOff>
    </xdr:from>
    <xdr:to>
      <xdr:col>31</xdr:col>
      <xdr:colOff>47625</xdr:colOff>
      <xdr:row>21</xdr:row>
      <xdr:rowOff>19050</xdr:rowOff>
    </xdr:to>
    <xdr:sp macro="" textlink="">
      <xdr:nvSpPr>
        <xdr:cNvPr id="5188" name="Oval 10"/>
        <xdr:cNvSpPr>
          <a:spLocks noChangeArrowheads="1"/>
        </xdr:cNvSpPr>
      </xdr:nvSpPr>
      <xdr:spPr bwMode="auto">
        <a:xfrm>
          <a:off x="13458825" y="66579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209550</xdr:colOff>
      <xdr:row>16</xdr:row>
      <xdr:rowOff>180975</xdr:rowOff>
    </xdr:from>
    <xdr:to>
      <xdr:col>28</xdr:col>
      <xdr:colOff>47625</xdr:colOff>
      <xdr:row>18</xdr:row>
      <xdr:rowOff>19050</xdr:rowOff>
    </xdr:to>
    <xdr:sp macro="" textlink="">
      <xdr:nvSpPr>
        <xdr:cNvPr id="5189" name="Oval 11"/>
        <xdr:cNvSpPr>
          <a:spLocks noChangeArrowheads="1"/>
        </xdr:cNvSpPr>
      </xdr:nvSpPr>
      <xdr:spPr bwMode="auto">
        <a:xfrm>
          <a:off x="12592050" y="57245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209550</xdr:colOff>
      <xdr:row>13</xdr:row>
      <xdr:rowOff>180975</xdr:rowOff>
    </xdr:from>
    <xdr:to>
      <xdr:col>25</xdr:col>
      <xdr:colOff>47625</xdr:colOff>
      <xdr:row>15</xdr:row>
      <xdr:rowOff>19050</xdr:rowOff>
    </xdr:to>
    <xdr:sp macro="" textlink="">
      <xdr:nvSpPr>
        <xdr:cNvPr id="5190" name="Oval 12"/>
        <xdr:cNvSpPr>
          <a:spLocks noChangeArrowheads="1"/>
        </xdr:cNvSpPr>
      </xdr:nvSpPr>
      <xdr:spPr bwMode="auto">
        <a:xfrm>
          <a:off x="11725275" y="47910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209550</xdr:colOff>
      <xdr:row>10</xdr:row>
      <xdr:rowOff>180975</xdr:rowOff>
    </xdr:from>
    <xdr:to>
      <xdr:col>22</xdr:col>
      <xdr:colOff>47625</xdr:colOff>
      <xdr:row>12</xdr:row>
      <xdr:rowOff>19050</xdr:rowOff>
    </xdr:to>
    <xdr:sp macro="" textlink="">
      <xdr:nvSpPr>
        <xdr:cNvPr id="5191" name="Oval 13"/>
        <xdr:cNvSpPr>
          <a:spLocks noChangeArrowheads="1"/>
        </xdr:cNvSpPr>
      </xdr:nvSpPr>
      <xdr:spPr bwMode="auto">
        <a:xfrm>
          <a:off x="10858500" y="38576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209550</xdr:colOff>
      <xdr:row>7</xdr:row>
      <xdr:rowOff>180975</xdr:rowOff>
    </xdr:from>
    <xdr:to>
      <xdr:col>19</xdr:col>
      <xdr:colOff>47625</xdr:colOff>
      <xdr:row>9</xdr:row>
      <xdr:rowOff>19050</xdr:rowOff>
    </xdr:to>
    <xdr:sp macro="" textlink="">
      <xdr:nvSpPr>
        <xdr:cNvPr id="5192" name="Oval 14"/>
        <xdr:cNvSpPr>
          <a:spLocks noChangeArrowheads="1"/>
        </xdr:cNvSpPr>
      </xdr:nvSpPr>
      <xdr:spPr bwMode="auto">
        <a:xfrm>
          <a:off x="9991725" y="29241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4</xdr:row>
      <xdr:rowOff>180975</xdr:rowOff>
    </xdr:from>
    <xdr:to>
      <xdr:col>16</xdr:col>
      <xdr:colOff>47625</xdr:colOff>
      <xdr:row>6</xdr:row>
      <xdr:rowOff>19050</xdr:rowOff>
    </xdr:to>
    <xdr:sp macro="" textlink="">
      <xdr:nvSpPr>
        <xdr:cNvPr id="5193" name="Oval 15"/>
        <xdr:cNvSpPr>
          <a:spLocks noChangeArrowheads="1"/>
        </xdr:cNvSpPr>
      </xdr:nvSpPr>
      <xdr:spPr bwMode="auto">
        <a:xfrm>
          <a:off x="9124950" y="19907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5194" name="Oval 16"/>
        <xdr:cNvSpPr>
          <a:spLocks noChangeArrowheads="1"/>
        </xdr:cNvSpPr>
      </xdr:nvSpPr>
      <xdr:spPr bwMode="auto">
        <a:xfrm>
          <a:off x="14116050" y="7410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209550</xdr:colOff>
      <xdr:row>19</xdr:row>
      <xdr:rowOff>180975</xdr:rowOff>
    </xdr:from>
    <xdr:to>
      <xdr:col>31</xdr:col>
      <xdr:colOff>47625</xdr:colOff>
      <xdr:row>21</xdr:row>
      <xdr:rowOff>19050</xdr:rowOff>
    </xdr:to>
    <xdr:sp macro="" textlink="">
      <xdr:nvSpPr>
        <xdr:cNvPr id="5195" name="Oval 17"/>
        <xdr:cNvSpPr>
          <a:spLocks noChangeArrowheads="1"/>
        </xdr:cNvSpPr>
      </xdr:nvSpPr>
      <xdr:spPr bwMode="auto">
        <a:xfrm>
          <a:off x="13458825" y="66579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209550</xdr:colOff>
      <xdr:row>16</xdr:row>
      <xdr:rowOff>180975</xdr:rowOff>
    </xdr:from>
    <xdr:to>
      <xdr:col>28</xdr:col>
      <xdr:colOff>47625</xdr:colOff>
      <xdr:row>18</xdr:row>
      <xdr:rowOff>19050</xdr:rowOff>
    </xdr:to>
    <xdr:sp macro="" textlink="">
      <xdr:nvSpPr>
        <xdr:cNvPr id="5196" name="Oval 18"/>
        <xdr:cNvSpPr>
          <a:spLocks noChangeArrowheads="1"/>
        </xdr:cNvSpPr>
      </xdr:nvSpPr>
      <xdr:spPr bwMode="auto">
        <a:xfrm>
          <a:off x="12592050" y="57245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209550</xdr:colOff>
      <xdr:row>13</xdr:row>
      <xdr:rowOff>180975</xdr:rowOff>
    </xdr:from>
    <xdr:to>
      <xdr:col>25</xdr:col>
      <xdr:colOff>47625</xdr:colOff>
      <xdr:row>15</xdr:row>
      <xdr:rowOff>19050</xdr:rowOff>
    </xdr:to>
    <xdr:sp macro="" textlink="">
      <xdr:nvSpPr>
        <xdr:cNvPr id="5197" name="Oval 19"/>
        <xdr:cNvSpPr>
          <a:spLocks noChangeArrowheads="1"/>
        </xdr:cNvSpPr>
      </xdr:nvSpPr>
      <xdr:spPr bwMode="auto">
        <a:xfrm>
          <a:off x="11725275" y="47910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209550</xdr:colOff>
      <xdr:row>10</xdr:row>
      <xdr:rowOff>180975</xdr:rowOff>
    </xdr:from>
    <xdr:to>
      <xdr:col>22</xdr:col>
      <xdr:colOff>47625</xdr:colOff>
      <xdr:row>12</xdr:row>
      <xdr:rowOff>19050</xdr:rowOff>
    </xdr:to>
    <xdr:sp macro="" textlink="">
      <xdr:nvSpPr>
        <xdr:cNvPr id="5198" name="Oval 20"/>
        <xdr:cNvSpPr>
          <a:spLocks noChangeArrowheads="1"/>
        </xdr:cNvSpPr>
      </xdr:nvSpPr>
      <xdr:spPr bwMode="auto">
        <a:xfrm>
          <a:off x="10858500" y="38576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209550</xdr:colOff>
      <xdr:row>7</xdr:row>
      <xdr:rowOff>180975</xdr:rowOff>
    </xdr:from>
    <xdr:to>
      <xdr:col>19</xdr:col>
      <xdr:colOff>47625</xdr:colOff>
      <xdr:row>9</xdr:row>
      <xdr:rowOff>19050</xdr:rowOff>
    </xdr:to>
    <xdr:sp macro="" textlink="">
      <xdr:nvSpPr>
        <xdr:cNvPr id="5199" name="Oval 21"/>
        <xdr:cNvSpPr>
          <a:spLocks noChangeArrowheads="1"/>
        </xdr:cNvSpPr>
      </xdr:nvSpPr>
      <xdr:spPr bwMode="auto">
        <a:xfrm>
          <a:off x="9991725" y="29241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4</xdr:row>
      <xdr:rowOff>180975</xdr:rowOff>
    </xdr:from>
    <xdr:to>
      <xdr:col>16</xdr:col>
      <xdr:colOff>47625</xdr:colOff>
      <xdr:row>6</xdr:row>
      <xdr:rowOff>19050</xdr:rowOff>
    </xdr:to>
    <xdr:sp macro="" textlink="">
      <xdr:nvSpPr>
        <xdr:cNvPr id="5200" name="Oval 22"/>
        <xdr:cNvSpPr>
          <a:spLocks noChangeArrowheads="1"/>
        </xdr:cNvSpPr>
      </xdr:nvSpPr>
      <xdr:spPr bwMode="auto">
        <a:xfrm>
          <a:off x="9124950" y="19907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5201" name="Oval 23"/>
        <xdr:cNvSpPr>
          <a:spLocks noChangeArrowheads="1"/>
        </xdr:cNvSpPr>
      </xdr:nvSpPr>
      <xdr:spPr bwMode="auto">
        <a:xfrm>
          <a:off x="14116050" y="7410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209550</xdr:colOff>
      <xdr:row>19</xdr:row>
      <xdr:rowOff>180975</xdr:rowOff>
    </xdr:from>
    <xdr:to>
      <xdr:col>31</xdr:col>
      <xdr:colOff>47625</xdr:colOff>
      <xdr:row>21</xdr:row>
      <xdr:rowOff>19050</xdr:rowOff>
    </xdr:to>
    <xdr:sp macro="" textlink="">
      <xdr:nvSpPr>
        <xdr:cNvPr id="5202" name="Oval 24"/>
        <xdr:cNvSpPr>
          <a:spLocks noChangeArrowheads="1"/>
        </xdr:cNvSpPr>
      </xdr:nvSpPr>
      <xdr:spPr bwMode="auto">
        <a:xfrm>
          <a:off x="13458825" y="66579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209550</xdr:colOff>
      <xdr:row>16</xdr:row>
      <xdr:rowOff>180975</xdr:rowOff>
    </xdr:from>
    <xdr:to>
      <xdr:col>28</xdr:col>
      <xdr:colOff>47625</xdr:colOff>
      <xdr:row>18</xdr:row>
      <xdr:rowOff>19050</xdr:rowOff>
    </xdr:to>
    <xdr:sp macro="" textlink="">
      <xdr:nvSpPr>
        <xdr:cNvPr id="5203" name="Oval 25"/>
        <xdr:cNvSpPr>
          <a:spLocks noChangeArrowheads="1"/>
        </xdr:cNvSpPr>
      </xdr:nvSpPr>
      <xdr:spPr bwMode="auto">
        <a:xfrm>
          <a:off x="12592050" y="57245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209550</xdr:colOff>
      <xdr:row>13</xdr:row>
      <xdr:rowOff>180975</xdr:rowOff>
    </xdr:from>
    <xdr:to>
      <xdr:col>25</xdr:col>
      <xdr:colOff>47625</xdr:colOff>
      <xdr:row>15</xdr:row>
      <xdr:rowOff>19050</xdr:rowOff>
    </xdr:to>
    <xdr:sp macro="" textlink="">
      <xdr:nvSpPr>
        <xdr:cNvPr id="5204" name="Oval 26"/>
        <xdr:cNvSpPr>
          <a:spLocks noChangeArrowheads="1"/>
        </xdr:cNvSpPr>
      </xdr:nvSpPr>
      <xdr:spPr bwMode="auto">
        <a:xfrm>
          <a:off x="11725275" y="47910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209550</xdr:colOff>
      <xdr:row>10</xdr:row>
      <xdr:rowOff>180975</xdr:rowOff>
    </xdr:from>
    <xdr:to>
      <xdr:col>22</xdr:col>
      <xdr:colOff>47625</xdr:colOff>
      <xdr:row>12</xdr:row>
      <xdr:rowOff>19050</xdr:rowOff>
    </xdr:to>
    <xdr:sp macro="" textlink="">
      <xdr:nvSpPr>
        <xdr:cNvPr id="5205" name="Oval 27"/>
        <xdr:cNvSpPr>
          <a:spLocks noChangeArrowheads="1"/>
        </xdr:cNvSpPr>
      </xdr:nvSpPr>
      <xdr:spPr bwMode="auto">
        <a:xfrm>
          <a:off x="10858500" y="38576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209550</xdr:colOff>
      <xdr:row>7</xdr:row>
      <xdr:rowOff>180975</xdr:rowOff>
    </xdr:from>
    <xdr:to>
      <xdr:col>19</xdr:col>
      <xdr:colOff>47625</xdr:colOff>
      <xdr:row>9</xdr:row>
      <xdr:rowOff>19050</xdr:rowOff>
    </xdr:to>
    <xdr:sp macro="" textlink="">
      <xdr:nvSpPr>
        <xdr:cNvPr id="5206" name="Oval 28"/>
        <xdr:cNvSpPr>
          <a:spLocks noChangeArrowheads="1"/>
        </xdr:cNvSpPr>
      </xdr:nvSpPr>
      <xdr:spPr bwMode="auto">
        <a:xfrm>
          <a:off x="9991725" y="292417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4</xdr:row>
      <xdr:rowOff>180975</xdr:rowOff>
    </xdr:from>
    <xdr:to>
      <xdr:col>16</xdr:col>
      <xdr:colOff>47625</xdr:colOff>
      <xdr:row>6</xdr:row>
      <xdr:rowOff>19050</xdr:rowOff>
    </xdr:to>
    <xdr:sp macro="" textlink="">
      <xdr:nvSpPr>
        <xdr:cNvPr id="5207" name="Oval 29"/>
        <xdr:cNvSpPr>
          <a:spLocks noChangeArrowheads="1"/>
        </xdr:cNvSpPr>
      </xdr:nvSpPr>
      <xdr:spPr bwMode="auto">
        <a:xfrm>
          <a:off x="9124950" y="1990725"/>
          <a:ext cx="428625" cy="504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queryTables/queryTable1.xml><?xml version="1.0" encoding="utf-8"?>
<queryTable xmlns="http://schemas.openxmlformats.org/spreadsheetml/2006/main" name="tabell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E169"/>
  <sheetViews>
    <sheetView showGridLines="0" tabSelected="1" topLeftCell="K9" zoomScale="90" zoomScaleNormal="90" zoomScalePageLayoutView="90" workbookViewId="0">
      <selection activeCell="E5" sqref="E5:K19"/>
    </sheetView>
  </sheetViews>
  <sheetFormatPr baseColWidth="10" defaultRowHeight="12" x14ac:dyDescent="0"/>
  <cols>
    <col min="1" max="1" width="14.5" customWidth="1"/>
    <col min="2" max="3" width="15.1640625" style="1" customWidth="1"/>
    <col min="4" max="4" width="21.5" customWidth="1"/>
    <col min="5" max="5" width="6.5" customWidth="1"/>
    <col min="6" max="6" width="6.5" bestFit="1" customWidth="1"/>
    <col min="7" max="7" width="6.1640625" style="115" customWidth="1"/>
    <col min="8" max="8" width="6.5" bestFit="1" customWidth="1"/>
    <col min="9" max="9" width="9.5" style="115" bestFit="1" customWidth="1"/>
    <col min="10" max="11" width="6.5" bestFit="1" customWidth="1"/>
    <col min="12" max="12" width="17.5" customWidth="1"/>
    <col min="13" max="13" width="4.6640625" customWidth="1"/>
    <col min="14" max="14" width="19.33203125" style="3" customWidth="1"/>
    <col min="15" max="15" width="5.33203125" style="4" customWidth="1"/>
    <col min="16" max="16" width="5.33203125" customWidth="1"/>
    <col min="17" max="17" width="4.1640625" style="4" customWidth="1"/>
    <col min="18" max="18" width="6.33203125" style="4" customWidth="1"/>
    <col min="19" max="19" width="4.6640625" customWidth="1"/>
    <col min="20" max="20" width="4.5" style="4" customWidth="1"/>
    <col min="21" max="21" width="4.83203125" style="4" customWidth="1"/>
    <col min="22" max="22" width="4.6640625" customWidth="1"/>
    <col min="23" max="23" width="4.1640625" style="4" customWidth="1"/>
    <col min="24" max="24" width="5.1640625" style="4" customWidth="1"/>
    <col min="25" max="25" width="4.6640625" customWidth="1"/>
    <col min="26" max="26" width="4.1640625" style="4" customWidth="1"/>
    <col min="27" max="27" width="6" style="4" customWidth="1"/>
    <col min="28" max="28" width="4.6640625" customWidth="1"/>
    <col min="29" max="29" width="4.1640625" style="4" customWidth="1"/>
    <col min="30" max="30" width="6.33203125" style="4" customWidth="1"/>
    <col min="31" max="31" width="4.6640625" customWidth="1"/>
    <col min="32" max="32" width="4.5" style="4" customWidth="1"/>
    <col min="33" max="33" width="4.1640625" style="5" customWidth="1"/>
    <col min="34" max="34" width="6.6640625" style="6" customWidth="1"/>
    <col min="35" max="35" width="6.5" style="6" customWidth="1"/>
    <col min="36" max="36" width="9.1640625" style="6" customWidth="1"/>
    <col min="37" max="37" width="9.83203125" style="7" customWidth="1"/>
    <col min="38" max="38" width="5.6640625" style="6" customWidth="1"/>
    <col min="39" max="39" width="7.5" style="6" customWidth="1"/>
    <col min="40" max="40" width="3.6640625" style="8" customWidth="1"/>
    <col min="41" max="41" width="3.6640625" style="9" customWidth="1"/>
    <col min="42" max="42" width="7.5" style="10" customWidth="1"/>
    <col min="43" max="43" width="9.83203125" style="11" customWidth="1"/>
    <col min="44" max="44" width="5.1640625" style="5" customWidth="1"/>
    <col min="45" max="46" width="3.5" style="5" customWidth="1"/>
  </cols>
  <sheetData>
    <row r="1" spans="1:57" ht="42">
      <c r="E1" s="2">
        <v>800000</v>
      </c>
      <c r="F1" s="2">
        <v>800000</v>
      </c>
      <c r="G1" s="114">
        <v>800000</v>
      </c>
      <c r="H1" s="2">
        <v>800000</v>
      </c>
      <c r="I1" s="114">
        <v>800000</v>
      </c>
      <c r="J1" s="2">
        <v>800000</v>
      </c>
      <c r="K1" s="2">
        <v>800000</v>
      </c>
      <c r="N1" s="215" t="s">
        <v>42</v>
      </c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127"/>
      <c r="AO1" s="127"/>
      <c r="AP1" s="127"/>
      <c r="AQ1" s="127"/>
      <c r="AR1" s="127"/>
      <c r="AS1" s="127"/>
    </row>
    <row r="2" spans="1:57" ht="28">
      <c r="D2" s="12" t="s">
        <v>0</v>
      </c>
      <c r="E2" s="13">
        <v>0</v>
      </c>
      <c r="F2" s="14" t="s">
        <v>1</v>
      </c>
      <c r="G2" s="13">
        <v>200</v>
      </c>
      <c r="L2" s="15" t="s">
        <v>2</v>
      </c>
      <c r="M2" s="116">
        <v>200</v>
      </c>
      <c r="N2" s="216" t="s">
        <v>46</v>
      </c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128"/>
      <c r="AO2" s="128"/>
      <c r="AP2" s="128"/>
      <c r="AQ2" s="128"/>
      <c r="AR2" s="128"/>
      <c r="AS2" s="128"/>
    </row>
    <row r="3" spans="1:57" ht="13">
      <c r="I3" s="114"/>
      <c r="L3" s="91"/>
      <c r="M3" s="117">
        <v>20</v>
      </c>
      <c r="N3" s="16"/>
    </row>
    <row r="4" spans="1:57" s="25" customFormat="1" ht="59.25" customHeight="1" thickBot="1">
      <c r="B4" s="17"/>
      <c r="C4" s="83" t="s">
        <v>35</v>
      </c>
      <c r="D4" s="18" t="s">
        <v>4</v>
      </c>
      <c r="E4" s="19" t="s">
        <v>3</v>
      </c>
      <c r="F4" s="20" t="s">
        <v>5</v>
      </c>
      <c r="G4" s="118" t="s">
        <v>6</v>
      </c>
      <c r="H4" s="21" t="s">
        <v>7</v>
      </c>
      <c r="I4" s="118" t="s">
        <v>6</v>
      </c>
      <c r="J4" s="22" t="s">
        <v>5</v>
      </c>
      <c r="K4" s="23" t="s">
        <v>3</v>
      </c>
      <c r="L4" s="24" t="s">
        <v>4</v>
      </c>
      <c r="N4" s="135"/>
      <c r="O4" s="158" t="str">
        <f>B5</f>
        <v>Cerovsek</v>
      </c>
      <c r="P4" s="157"/>
      <c r="Q4" s="157"/>
      <c r="R4" s="158" t="str">
        <f>B6</f>
        <v>Färber</v>
      </c>
      <c r="S4" s="157"/>
      <c r="T4" s="157"/>
      <c r="U4" s="158" t="str">
        <f>B7</f>
        <v>Kahofer</v>
      </c>
      <c r="V4" s="157"/>
      <c r="W4" s="157"/>
      <c r="X4" s="160" t="str">
        <f>B8</f>
        <v>Rabatscher</v>
      </c>
      <c r="Y4" s="157"/>
      <c r="Z4" s="157"/>
      <c r="AA4" s="158" t="str">
        <f>B9</f>
        <v>Sedlak</v>
      </c>
      <c r="AB4" s="157"/>
      <c r="AC4" s="157"/>
      <c r="AD4" s="158" t="str">
        <f>B10</f>
        <v>Tumbaridis</v>
      </c>
      <c r="AE4" s="157"/>
      <c r="AF4" s="157"/>
      <c r="AG4" s="161" t="s">
        <v>27</v>
      </c>
      <c r="AH4" s="162" t="s">
        <v>28</v>
      </c>
      <c r="AI4" s="162" t="s">
        <v>29</v>
      </c>
      <c r="AJ4" s="163" t="s">
        <v>8</v>
      </c>
      <c r="AK4" s="164" t="s">
        <v>9</v>
      </c>
      <c r="AL4" s="165" t="s">
        <v>5</v>
      </c>
      <c r="AM4" s="136" t="s">
        <v>10</v>
      </c>
      <c r="AN4" s="159"/>
      <c r="AO4" s="26"/>
      <c r="AP4" s="27" t="s">
        <v>11</v>
      </c>
      <c r="AQ4" s="28" t="s">
        <v>12</v>
      </c>
      <c r="AR4" s="29" t="s">
        <v>13</v>
      </c>
      <c r="AS4" s="29" t="s">
        <v>14</v>
      </c>
      <c r="AT4" s="30"/>
      <c r="AU4" s="31" t="s">
        <v>15</v>
      </c>
      <c r="AW4" s="32"/>
      <c r="AX4" s="32"/>
      <c r="AY4" s="32"/>
      <c r="BC4" s="32"/>
      <c r="BD4" s="32"/>
      <c r="BE4" s="32"/>
    </row>
    <row r="5" spans="1:57" s="40" customFormat="1" ht="21" customHeight="1" thickTop="1">
      <c r="A5" s="129" t="s">
        <v>47</v>
      </c>
      <c r="B5" s="156" t="s">
        <v>48</v>
      </c>
      <c r="C5" s="156" t="s">
        <v>49</v>
      </c>
      <c r="D5" s="33" t="str">
        <f>B6</f>
        <v>Färber</v>
      </c>
      <c r="E5" s="34">
        <v>125</v>
      </c>
      <c r="F5" s="35">
        <v>23</v>
      </c>
      <c r="G5" s="119">
        <f t="shared" ref="G5:G19" si="0">IF(H5&gt;0,(INT(1000*E5/H5)/1000),"")</f>
        <v>6.25</v>
      </c>
      <c r="H5" s="36">
        <v>20</v>
      </c>
      <c r="I5" s="119">
        <f t="shared" ref="I5:I19" si="1">IF(H5&gt;0,(INT(1000*K5/H5)/1000),"")</f>
        <v>9.6999999999999993</v>
      </c>
      <c r="J5" s="37">
        <v>64</v>
      </c>
      <c r="K5" s="38">
        <v>194</v>
      </c>
      <c r="L5" s="39" t="str">
        <f>B5</f>
        <v>Cerovsek</v>
      </c>
      <c r="N5" s="225" t="str">
        <f>A5&amp;" "&amp;B5</f>
        <v>Gerold Cerovsek</v>
      </c>
      <c r="O5" s="41"/>
      <c r="P5" s="42"/>
      <c r="Q5" s="43"/>
      <c r="R5" s="41">
        <f>K5</f>
        <v>194</v>
      </c>
      <c r="S5" s="44"/>
      <c r="T5" s="43">
        <f>H5</f>
        <v>20</v>
      </c>
      <c r="U5" s="41">
        <f>K6</f>
        <v>87</v>
      </c>
      <c r="V5" s="44"/>
      <c r="W5" s="43">
        <f>H6</f>
        <v>4</v>
      </c>
      <c r="X5" s="41">
        <f>K8</f>
        <v>200</v>
      </c>
      <c r="Y5" s="44"/>
      <c r="Z5" s="43">
        <f>H8</f>
        <v>16</v>
      </c>
      <c r="AA5" s="41">
        <f>K11</f>
        <v>197</v>
      </c>
      <c r="AB5" s="44"/>
      <c r="AC5" s="43">
        <f>H11</f>
        <v>20</v>
      </c>
      <c r="AD5" s="41">
        <f>K15</f>
        <v>200</v>
      </c>
      <c r="AE5" s="44"/>
      <c r="AF5" s="43">
        <f>H15</f>
        <v>17</v>
      </c>
      <c r="AG5" s="45"/>
      <c r="AH5" s="46"/>
      <c r="AI5" s="46"/>
      <c r="AJ5" s="47">
        <f>MAX(AJ6,AJ9,AJ12,AJ15,AJ18,AJ21)</f>
        <v>43.478000000000002</v>
      </c>
      <c r="AK5" s="47">
        <f>MAX(AK6,AK9,AK12,AK15,AK18,AK21)</f>
        <v>100</v>
      </c>
      <c r="AL5" s="47">
        <f>MAX(AL6,AL9,AL12,AL15,AL18,AL21)</f>
        <v>199</v>
      </c>
      <c r="AM5" s="48"/>
      <c r="AN5" s="124"/>
      <c r="AO5" s="49"/>
      <c r="AP5" s="50"/>
      <c r="AQ5" s="51">
        <f>M2</f>
        <v>200</v>
      </c>
      <c r="AR5" s="52">
        <f>M2</f>
        <v>200</v>
      </c>
      <c r="AS5" s="53">
        <f>E2</f>
        <v>0</v>
      </c>
      <c r="AT5" s="54">
        <f>G2</f>
        <v>200</v>
      </c>
    </row>
    <row r="6" spans="1:57" s="1" customFormat="1" ht="32" customHeight="1">
      <c r="A6" s="129" t="s">
        <v>50</v>
      </c>
      <c r="B6" s="156" t="s">
        <v>51</v>
      </c>
      <c r="C6" s="156" t="s">
        <v>52</v>
      </c>
      <c r="D6" s="33" t="str">
        <f>B7</f>
        <v>Kahofer</v>
      </c>
      <c r="E6" s="34">
        <v>200</v>
      </c>
      <c r="F6" s="35">
        <v>91</v>
      </c>
      <c r="G6" s="119">
        <f t="shared" si="0"/>
        <v>50</v>
      </c>
      <c r="H6" s="36">
        <v>4</v>
      </c>
      <c r="I6" s="119">
        <f t="shared" si="1"/>
        <v>21.75</v>
      </c>
      <c r="J6" s="37">
        <v>61</v>
      </c>
      <c r="K6" s="38">
        <v>87</v>
      </c>
      <c r="L6" s="39" t="str">
        <f>B5</f>
        <v>Cerovsek</v>
      </c>
      <c r="N6" s="225"/>
      <c r="O6" s="200"/>
      <c r="P6" s="201"/>
      <c r="Q6" s="202"/>
      <c r="R6" s="200"/>
      <c r="S6" s="201">
        <f>IF(T5&gt;0,SIGN(R5-O8)+1,"")</f>
        <v>2</v>
      </c>
      <c r="T6" s="202"/>
      <c r="U6" s="200"/>
      <c r="V6" s="201">
        <f>IF(W5&gt;0,SIGN(U5-O11)+1,"")</f>
        <v>0</v>
      </c>
      <c r="W6" s="202"/>
      <c r="X6" s="200"/>
      <c r="Y6" s="201">
        <f>IF(Z5&gt;0,SIGN(X5-O14)+1,"")</f>
        <v>2</v>
      </c>
      <c r="Z6" s="202"/>
      <c r="AA6" s="200"/>
      <c r="AB6" s="201">
        <f>IF(AC5&gt;0,SIGN(AA5-O17)+1,"")</f>
        <v>2</v>
      </c>
      <c r="AC6" s="202"/>
      <c r="AD6" s="200"/>
      <c r="AE6" s="201">
        <f>IF(AF5&gt;0,SIGN(AD5-O20)+1,"")</f>
        <v>2</v>
      </c>
      <c r="AF6" s="202"/>
      <c r="AG6" s="69">
        <f>SUM(P6:AF6)</f>
        <v>8</v>
      </c>
      <c r="AH6" s="203">
        <f>SUM(O5,R5,U5,X5,AA5,AD5)</f>
        <v>878</v>
      </c>
      <c r="AI6" s="203">
        <f>SUM(Q5,T5,W5,Z5,AC5,AF5)</f>
        <v>77</v>
      </c>
      <c r="AJ6" s="204">
        <f>IF(AH6&gt;0,ROUNDDOWN(AH6/AI6,3),"")</f>
        <v>11.401999999999999</v>
      </c>
      <c r="AK6" s="204">
        <f>IF(MAX(P7,S7,V7,Y7,AB7,AE7)=0,"—",MAX(P7,S7,V7,Y7,AB7,AE7))</f>
        <v>12.5</v>
      </c>
      <c r="AL6" s="203">
        <f>MAX(Q7,T7,W7,Z7,AC7,AF7)</f>
        <v>64</v>
      </c>
      <c r="AM6" s="205">
        <f>IF(AI6=0,"",IF(AJ6&gt;G2,"Ü",RANK(AP6,AP6:AP22,0)))</f>
        <v>2</v>
      </c>
      <c r="AN6" s="206" t="str">
        <f>IF(AJ6&lt;$E$2,"ê","")</f>
        <v/>
      </c>
      <c r="AO6" s="207"/>
      <c r="AP6" s="208">
        <f>IF(AJ6&gt;AT5,"Ü",AG6+AJ6/AQ5)</f>
        <v>8.05701</v>
      </c>
      <c r="AQ6" s="204">
        <f>AG6+AJ6/AQ5</f>
        <v>8.05701</v>
      </c>
      <c r="AR6" s="203">
        <f>AR5</f>
        <v>200</v>
      </c>
      <c r="AS6" s="203">
        <f>AS5</f>
        <v>0</v>
      </c>
      <c r="AT6" s="203">
        <f>AT5</f>
        <v>200</v>
      </c>
      <c r="AU6" s="209">
        <f>COUNT(P6:AF6)</f>
        <v>5</v>
      </c>
    </row>
    <row r="7" spans="1:57" s="1" customFormat="1" ht="21" customHeight="1">
      <c r="A7" s="129" t="s">
        <v>53</v>
      </c>
      <c r="B7" s="156" t="s">
        <v>54</v>
      </c>
      <c r="C7" s="156" t="s">
        <v>43</v>
      </c>
      <c r="D7" s="33" t="str">
        <f>D6</f>
        <v>Kahofer</v>
      </c>
      <c r="E7" s="34">
        <v>200</v>
      </c>
      <c r="F7" s="35">
        <v>199</v>
      </c>
      <c r="G7" s="119">
        <f t="shared" si="0"/>
        <v>100</v>
      </c>
      <c r="H7" s="36">
        <v>2</v>
      </c>
      <c r="I7" s="119">
        <f t="shared" si="1"/>
        <v>2</v>
      </c>
      <c r="J7" s="37">
        <v>3</v>
      </c>
      <c r="K7" s="38">
        <v>4</v>
      </c>
      <c r="L7" s="39" t="str">
        <f>B6</f>
        <v>Färber</v>
      </c>
      <c r="N7" s="199" t="str">
        <f>C5</f>
        <v>BIG</v>
      </c>
      <c r="O7" s="65" t="s">
        <v>16</v>
      </c>
      <c r="P7" s="66" t="s">
        <v>16</v>
      </c>
      <c r="Q7" s="67"/>
      <c r="R7" s="120">
        <f>IF(T5&gt;0,ROUNDDOWN(R5/T5,3),"")</f>
        <v>9.6999999999999993</v>
      </c>
      <c r="S7" s="68">
        <f>IF(S6&gt;0,R7,"")</f>
        <v>9.6999999999999993</v>
      </c>
      <c r="T7" s="67">
        <f>J5</f>
        <v>64</v>
      </c>
      <c r="U7" s="120">
        <f>IF(W5&gt;0,ROUNDDOWN(U5/W5,3),"")</f>
        <v>21.75</v>
      </c>
      <c r="V7" s="68" t="str">
        <f>IF(V6&gt;0,U7,"")</f>
        <v/>
      </c>
      <c r="W7" s="67">
        <f>J6</f>
        <v>61</v>
      </c>
      <c r="X7" s="120">
        <f>IF(Z5&gt;0,ROUNDDOWN(X5/Z5,3),"")</f>
        <v>12.5</v>
      </c>
      <c r="Y7" s="68">
        <f>IF(Y6&gt;0,X7,"")</f>
        <v>12.5</v>
      </c>
      <c r="Z7" s="67">
        <f>J8</f>
        <v>41</v>
      </c>
      <c r="AA7" s="120">
        <f>IF(AC5&gt;0,ROUNDDOWN(AA5/AC5,3),"")</f>
        <v>9.85</v>
      </c>
      <c r="AB7" s="68">
        <f>IF(AB6&gt;0,AA7,"")</f>
        <v>9.85</v>
      </c>
      <c r="AC7" s="67">
        <f>J11</f>
        <v>51</v>
      </c>
      <c r="AD7" s="120">
        <f>IF(AF5&gt;0,ROUNDDOWN(AD5/AF5,3),"")</f>
        <v>11.763999999999999</v>
      </c>
      <c r="AE7" s="68">
        <f>IF(AE6&gt;0,AD7,"")</f>
        <v>11.763999999999999</v>
      </c>
      <c r="AF7" s="67">
        <f>J15</f>
        <v>38</v>
      </c>
      <c r="AG7" s="69"/>
      <c r="AH7" s="70"/>
      <c r="AI7" s="70"/>
      <c r="AJ7" s="210" t="str">
        <f>IF(AJ5=AJ6,"¯¯¯¯¯¯","")</f>
        <v/>
      </c>
      <c r="AK7" s="210" t="str">
        <f>IF(AK5=AK6,"¯¯¯¯¯","")</f>
        <v/>
      </c>
      <c r="AL7" s="210" t="str">
        <f>IF(AL5=AL6,"¯¯¯","")</f>
        <v/>
      </c>
      <c r="AM7" s="72"/>
      <c r="AN7" s="206"/>
      <c r="AO7" s="73"/>
      <c r="AP7" s="74"/>
      <c r="AQ7" s="75"/>
      <c r="AR7" s="76"/>
      <c r="AS7" s="77"/>
      <c r="AT7" s="78"/>
    </row>
    <row r="8" spans="1:57" s="40" customFormat="1" ht="21" customHeight="1">
      <c r="A8" s="129" t="s">
        <v>58</v>
      </c>
      <c r="B8" s="156" t="s">
        <v>57</v>
      </c>
      <c r="C8" s="156" t="s">
        <v>49</v>
      </c>
      <c r="D8" s="33" t="str">
        <f>B8</f>
        <v>Rabatscher</v>
      </c>
      <c r="E8" s="34">
        <v>104</v>
      </c>
      <c r="F8" s="35">
        <v>20</v>
      </c>
      <c r="G8" s="119">
        <f t="shared" si="0"/>
        <v>6.5</v>
      </c>
      <c r="H8" s="36">
        <v>16</v>
      </c>
      <c r="I8" s="119">
        <f t="shared" si="1"/>
        <v>12.5</v>
      </c>
      <c r="J8" s="37">
        <v>41</v>
      </c>
      <c r="K8" s="38">
        <v>200</v>
      </c>
      <c r="L8" s="39" t="str">
        <f>B5</f>
        <v>Cerovsek</v>
      </c>
      <c r="N8" s="225" t="str">
        <f>A6&amp;" "&amp;B6</f>
        <v>Martin Färber</v>
      </c>
      <c r="O8" s="41">
        <f>E5</f>
        <v>125</v>
      </c>
      <c r="P8" s="44"/>
      <c r="Q8" s="43">
        <f>H5</f>
        <v>20</v>
      </c>
      <c r="R8" s="41"/>
      <c r="S8" s="42"/>
      <c r="T8" s="43"/>
      <c r="U8" s="41">
        <f>K7</f>
        <v>4</v>
      </c>
      <c r="V8" s="44"/>
      <c r="W8" s="43">
        <f>H7</f>
        <v>2</v>
      </c>
      <c r="X8" s="41">
        <f>K9</f>
        <v>137</v>
      </c>
      <c r="Y8" s="44"/>
      <c r="Z8" s="43">
        <f>H9</f>
        <v>20</v>
      </c>
      <c r="AA8" s="41">
        <f>K12</f>
        <v>90</v>
      </c>
      <c r="AB8" s="44"/>
      <c r="AC8" s="43">
        <f>H12</f>
        <v>20</v>
      </c>
      <c r="AD8" s="41">
        <f>K16</f>
        <v>48</v>
      </c>
      <c r="AE8" s="44"/>
      <c r="AF8" s="43">
        <f>H16</f>
        <v>20</v>
      </c>
      <c r="AG8" s="79"/>
      <c r="AH8" s="80"/>
      <c r="AI8" s="80"/>
      <c r="AJ8" s="51">
        <f>AJ5</f>
        <v>43.478000000000002</v>
      </c>
      <c r="AK8" s="51">
        <f>AK5</f>
        <v>100</v>
      </c>
      <c r="AL8" s="51">
        <f>AL5</f>
        <v>199</v>
      </c>
      <c r="AM8" s="81"/>
      <c r="AN8" s="206"/>
      <c r="AO8" s="73"/>
      <c r="AP8" s="51"/>
      <c r="AQ8" s="51">
        <f>AQ5</f>
        <v>200</v>
      </c>
      <c r="AR8" s="51">
        <f>AR5</f>
        <v>200</v>
      </c>
      <c r="AS8" s="51">
        <f>AS5</f>
        <v>0</v>
      </c>
      <c r="AT8" s="51">
        <f>AT5</f>
        <v>200</v>
      </c>
    </row>
    <row r="9" spans="1:57" s="1" customFormat="1" ht="32" customHeight="1">
      <c r="A9" s="129" t="s">
        <v>55</v>
      </c>
      <c r="B9" s="156" t="s">
        <v>56</v>
      </c>
      <c r="C9" s="156" t="s">
        <v>43</v>
      </c>
      <c r="D9" s="33" t="str">
        <f>D8</f>
        <v>Rabatscher</v>
      </c>
      <c r="E9" s="34">
        <v>62</v>
      </c>
      <c r="F9" s="35">
        <v>14</v>
      </c>
      <c r="G9" s="119">
        <f t="shared" si="0"/>
        <v>3.1</v>
      </c>
      <c r="H9" s="36">
        <v>20</v>
      </c>
      <c r="I9" s="119">
        <f t="shared" si="1"/>
        <v>6.85</v>
      </c>
      <c r="J9" s="37">
        <v>62</v>
      </c>
      <c r="K9" s="38">
        <v>137</v>
      </c>
      <c r="L9" s="39" t="str">
        <f>B6</f>
        <v>Färber</v>
      </c>
      <c r="N9" s="225"/>
      <c r="O9" s="200"/>
      <c r="P9" s="201">
        <f>IF(Q8&gt;0,SIGN(O8-R5)+1,"")</f>
        <v>0</v>
      </c>
      <c r="Q9" s="202"/>
      <c r="R9" s="200"/>
      <c r="S9" s="201"/>
      <c r="T9" s="202"/>
      <c r="U9" s="200"/>
      <c r="V9" s="201">
        <f>IF(W8&gt;0,SIGN(U8-R11)+1,"")</f>
        <v>0</v>
      </c>
      <c r="W9" s="202"/>
      <c r="X9" s="200"/>
      <c r="Y9" s="201">
        <f>IF(Z8&gt;0,SIGN(X8-R14)+1,"")</f>
        <v>2</v>
      </c>
      <c r="Z9" s="202"/>
      <c r="AA9" s="200"/>
      <c r="AB9" s="201">
        <f>IF(AC8&gt;0,SIGN(AA8-R17)+1,"")</f>
        <v>2</v>
      </c>
      <c r="AC9" s="202"/>
      <c r="AD9" s="200"/>
      <c r="AE9" s="201">
        <f>IF(AF8&gt;0,SIGN(AD8-R20)+1,"")</f>
        <v>0</v>
      </c>
      <c r="AF9" s="202"/>
      <c r="AG9" s="69">
        <f>SUM(P9:AF9)</f>
        <v>4</v>
      </c>
      <c r="AH9" s="203">
        <f>SUM(O8,R8,U8,X8,AA8,AD8)</f>
        <v>404</v>
      </c>
      <c r="AI9" s="203">
        <f>SUM(Q8,T8,W8,Z8,AC8,AF8)</f>
        <v>82</v>
      </c>
      <c r="AJ9" s="204">
        <f>IF(AH9&gt;0,ROUNDDOWN(AH9/AI9,3),"")</f>
        <v>4.9260000000000002</v>
      </c>
      <c r="AK9" s="204">
        <f>IF(MAX(P10,S10,V10,Y10,AB10,AE10)=0,"—",MAX(P10,S10,V10,Y10,AB10,AE10))</f>
        <v>6.85</v>
      </c>
      <c r="AL9" s="203">
        <f>MAX(Q10,T10,W10,Z10,AC10,AF10)</f>
        <v>62</v>
      </c>
      <c r="AM9" s="205">
        <f>IF(AI9=0,"",IF(AJ9&gt;G2,"Ü",RANK(AP9,AP6:AP22,0)))</f>
        <v>4</v>
      </c>
      <c r="AN9" s="206" t="str">
        <f>IF(AJ9&lt;$E$2,"ê","")</f>
        <v/>
      </c>
      <c r="AO9" s="207"/>
      <c r="AP9" s="208">
        <f>IF(AJ9&gt;AT8,"Ü",AG9+AJ9/AR9)</f>
        <v>4.0246300000000002</v>
      </c>
      <c r="AQ9" s="204">
        <f>AG9+AJ9/AQ8</f>
        <v>4.0246300000000002</v>
      </c>
      <c r="AR9" s="203">
        <f>AR8</f>
        <v>200</v>
      </c>
      <c r="AS9" s="203">
        <f>AS8</f>
        <v>0</v>
      </c>
      <c r="AT9" s="203">
        <f>AT8</f>
        <v>200</v>
      </c>
      <c r="AU9" s="209">
        <f>COUNT(P9:AF9)</f>
        <v>5</v>
      </c>
    </row>
    <row r="10" spans="1:57" s="1" customFormat="1" ht="21" customHeight="1">
      <c r="A10" s="129" t="s">
        <v>59</v>
      </c>
      <c r="B10" s="156" t="s">
        <v>60</v>
      </c>
      <c r="C10" s="156" t="s">
        <v>61</v>
      </c>
      <c r="D10" s="33" t="str">
        <f>D9</f>
        <v>Rabatscher</v>
      </c>
      <c r="E10" s="34">
        <v>44</v>
      </c>
      <c r="F10" s="35">
        <v>25</v>
      </c>
      <c r="G10" s="119">
        <f t="shared" si="0"/>
        <v>7.3330000000000002</v>
      </c>
      <c r="H10" s="36">
        <v>6</v>
      </c>
      <c r="I10" s="119">
        <f t="shared" si="1"/>
        <v>33.332999999999998</v>
      </c>
      <c r="J10" s="37">
        <v>88</v>
      </c>
      <c r="K10" s="38">
        <v>200</v>
      </c>
      <c r="L10" s="39" t="str">
        <f>B7</f>
        <v>Kahofer</v>
      </c>
      <c r="N10" s="199" t="str">
        <f>C6</f>
        <v>GBK</v>
      </c>
      <c r="O10" s="120">
        <f>IF(Q8&gt;0,ROUNDDOWN(O8/Q8,3),"")</f>
        <v>6.25</v>
      </c>
      <c r="P10" s="68" t="str">
        <f>IF(P9&gt;0,O10,"")</f>
        <v/>
      </c>
      <c r="Q10" s="67">
        <f>F5</f>
        <v>23</v>
      </c>
      <c r="R10" s="65" t="s">
        <v>16</v>
      </c>
      <c r="S10" s="66" t="s">
        <v>16</v>
      </c>
      <c r="T10" s="67"/>
      <c r="U10" s="120">
        <f>IF(W8&gt;0,ROUNDDOWN(U8/W8,3),"")</f>
        <v>2</v>
      </c>
      <c r="V10" s="68" t="str">
        <f>IF(V9&gt;0,U10,"")</f>
        <v/>
      </c>
      <c r="W10" s="67">
        <f>J7</f>
        <v>3</v>
      </c>
      <c r="X10" s="120">
        <f>IF(Z8&gt;0,ROUNDDOWN(X8/Z8,3),"")</f>
        <v>6.85</v>
      </c>
      <c r="Y10" s="68">
        <f>IF(Y9&gt;0,X10,"")</f>
        <v>6.85</v>
      </c>
      <c r="Z10" s="67">
        <f>J9</f>
        <v>62</v>
      </c>
      <c r="AA10" s="120">
        <f>IF(AC8&gt;0,ROUNDDOWN(AA8/AC8,3),"")</f>
        <v>4.5</v>
      </c>
      <c r="AB10" s="68">
        <f>IF(AB9&gt;0,AA10,"")</f>
        <v>4.5</v>
      </c>
      <c r="AC10" s="67">
        <f>J12</f>
        <v>34</v>
      </c>
      <c r="AD10" s="120">
        <f>IF(AF8&gt;0,ROUNDDOWN(AD8/AF8,3),"")</f>
        <v>2.4</v>
      </c>
      <c r="AE10" s="68" t="str">
        <f>IF(AE9&gt;0,AD10,"")</f>
        <v/>
      </c>
      <c r="AF10" s="67">
        <f>J16</f>
        <v>15</v>
      </c>
      <c r="AG10" s="69"/>
      <c r="AH10" s="70"/>
      <c r="AI10" s="70"/>
      <c r="AJ10" s="210" t="str">
        <f>IF(AJ8=AJ9,"¯¯¯¯¯¯","")</f>
        <v/>
      </c>
      <c r="AK10" s="210" t="str">
        <f>IF(AK8=AK9,"¯¯¯¯¯","")</f>
        <v/>
      </c>
      <c r="AL10" s="210" t="str">
        <f>IF(AL8=AL9,"¯¯¯","")</f>
        <v/>
      </c>
      <c r="AM10" s="72"/>
      <c r="AN10" s="126"/>
      <c r="AO10" s="73"/>
      <c r="AP10" s="74"/>
      <c r="AQ10" s="75"/>
      <c r="AR10" s="76"/>
      <c r="AS10" s="77"/>
      <c r="AT10" s="78"/>
    </row>
    <row r="11" spans="1:57" s="40" customFormat="1" ht="21" customHeight="1">
      <c r="B11" s="17"/>
      <c r="C11" s="17"/>
      <c r="D11" s="33" t="str">
        <f>B9</f>
        <v>Sedlak</v>
      </c>
      <c r="E11" s="34">
        <v>97</v>
      </c>
      <c r="F11" s="35">
        <v>25</v>
      </c>
      <c r="G11" s="119">
        <f t="shared" si="0"/>
        <v>4.8499999999999996</v>
      </c>
      <c r="H11" s="36">
        <v>20</v>
      </c>
      <c r="I11" s="119">
        <f t="shared" si="1"/>
        <v>9.85</v>
      </c>
      <c r="J11" s="37">
        <v>51</v>
      </c>
      <c r="K11" s="38">
        <v>197</v>
      </c>
      <c r="L11" s="39" t="str">
        <f>B5</f>
        <v>Cerovsek</v>
      </c>
      <c r="N11" s="225" t="str">
        <f>A7&amp;" "&amp;B7</f>
        <v>Arnim Kahofer</v>
      </c>
      <c r="O11" s="41">
        <f>E6</f>
        <v>200</v>
      </c>
      <c r="P11" s="44"/>
      <c r="Q11" s="43">
        <f>H6</f>
        <v>4</v>
      </c>
      <c r="R11" s="41">
        <f>E7</f>
        <v>200</v>
      </c>
      <c r="S11" s="44"/>
      <c r="T11" s="43">
        <f>H7</f>
        <v>2</v>
      </c>
      <c r="U11" s="41"/>
      <c r="V11" s="42"/>
      <c r="W11" s="43"/>
      <c r="X11" s="41">
        <f>K10</f>
        <v>200</v>
      </c>
      <c r="Y11" s="44"/>
      <c r="Z11" s="43">
        <f>H10</f>
        <v>6</v>
      </c>
      <c r="AA11" s="41">
        <f>K13</f>
        <v>200</v>
      </c>
      <c r="AB11" s="44"/>
      <c r="AC11" s="43">
        <f>H13</f>
        <v>9</v>
      </c>
      <c r="AD11" s="41">
        <f>K17</f>
        <v>200</v>
      </c>
      <c r="AE11" s="44"/>
      <c r="AF11" s="43">
        <f>H17</f>
        <v>2</v>
      </c>
      <c r="AG11" s="79"/>
      <c r="AH11" s="80"/>
      <c r="AI11" s="80"/>
      <c r="AJ11" s="51">
        <f>AJ8</f>
        <v>43.478000000000002</v>
      </c>
      <c r="AK11" s="51">
        <f>AK8</f>
        <v>100</v>
      </c>
      <c r="AL11" s="51">
        <f>AL8</f>
        <v>199</v>
      </c>
      <c r="AM11" s="81"/>
      <c r="AN11" s="126"/>
      <c r="AO11" s="73"/>
      <c r="AP11" s="82"/>
      <c r="AQ11" s="51">
        <f>AQ8</f>
        <v>200</v>
      </c>
      <c r="AR11" s="51">
        <f>AR8</f>
        <v>200</v>
      </c>
      <c r="AS11" s="51">
        <f>AS8</f>
        <v>0</v>
      </c>
      <c r="AT11" s="51">
        <f>AT8</f>
        <v>200</v>
      </c>
    </row>
    <row r="12" spans="1:57" ht="32" customHeight="1">
      <c r="B12" s="17"/>
      <c r="C12" s="17"/>
      <c r="D12" s="33" t="str">
        <f>D11</f>
        <v>Sedlak</v>
      </c>
      <c r="E12" s="34">
        <v>75</v>
      </c>
      <c r="F12" s="35">
        <v>18</v>
      </c>
      <c r="G12" s="119">
        <f t="shared" si="0"/>
        <v>3.75</v>
      </c>
      <c r="H12" s="36">
        <v>20</v>
      </c>
      <c r="I12" s="119">
        <f t="shared" si="1"/>
        <v>4.5</v>
      </c>
      <c r="J12" s="37">
        <v>34</v>
      </c>
      <c r="K12" s="38">
        <v>90</v>
      </c>
      <c r="L12" s="39" t="str">
        <f>B6</f>
        <v>Färber</v>
      </c>
      <c r="N12" s="225"/>
      <c r="O12" s="55"/>
      <c r="P12" s="56">
        <f>IF(Q11&gt;0,SIGN(O11-U5)+1,"")</f>
        <v>2</v>
      </c>
      <c r="Q12" s="57"/>
      <c r="R12" s="55"/>
      <c r="S12" s="56">
        <f>IF(T11&gt;0,SIGN(R11-U8)+1,"")</f>
        <v>2</v>
      </c>
      <c r="T12" s="57"/>
      <c r="U12" s="55"/>
      <c r="V12" s="56"/>
      <c r="W12" s="57"/>
      <c r="X12" s="55"/>
      <c r="Y12" s="56">
        <f>IF(Z11&gt;0,SIGN(X11-U14)+1,"")</f>
        <v>2</v>
      </c>
      <c r="Z12" s="57"/>
      <c r="AA12" s="55"/>
      <c r="AB12" s="56">
        <f>IF(AC11&gt;0,SIGN(AA11-U17)+1,"")</f>
        <v>2</v>
      </c>
      <c r="AC12" s="56"/>
      <c r="AD12" s="55"/>
      <c r="AE12" s="56">
        <f>IF(AF11&gt;0,SIGN(AD11-U20)+1,"")</f>
        <v>2</v>
      </c>
      <c r="AF12" s="57"/>
      <c r="AG12" s="58">
        <f>SUM(P12:AF12)</f>
        <v>10</v>
      </c>
      <c r="AH12" s="59">
        <f>SUM(O11,R11,U11,X11,AA11,AD11)</f>
        <v>1000</v>
      </c>
      <c r="AI12" s="59">
        <f>SUM(Q11,T11,W11,Z11,AC11,AF11)</f>
        <v>23</v>
      </c>
      <c r="AJ12" s="60">
        <f>IF(AH12&gt;0,ROUNDDOWN(AH12/AI12,3),"")</f>
        <v>43.478000000000002</v>
      </c>
      <c r="AK12" s="60">
        <f>IF(MAX(P13,S13,V13,Y13,AB13,AE13)=0,"—",MAX(P13,S13,V13,Y13,AB13,AE13))</f>
        <v>100</v>
      </c>
      <c r="AL12" s="59">
        <f>MAX(Q13,T13,W13,Z13,AC13,AF13)</f>
        <v>199</v>
      </c>
      <c r="AM12" s="61">
        <f>IF(AI12=0,"",IF(AJ12&gt;G2,"Ü",RANK(AP12,AP6:AP22,0)))</f>
        <v>1</v>
      </c>
      <c r="AN12" s="125" t="str">
        <f>IF(AJ12&lt;$E$2,"ê","")</f>
        <v/>
      </c>
      <c r="AO12" s="62"/>
      <c r="AP12" s="63">
        <f>IF(AJ12&gt;AT11,"Ü",AG12+AJ12/AR12)</f>
        <v>10.21739</v>
      </c>
      <c r="AQ12" s="60">
        <f>AG12+AJ12/AQ11</f>
        <v>10.21739</v>
      </c>
      <c r="AR12" s="59">
        <f>AR11</f>
        <v>200</v>
      </c>
      <c r="AS12" s="59">
        <f>AS11</f>
        <v>0</v>
      </c>
      <c r="AT12" s="59">
        <f>AT11</f>
        <v>200</v>
      </c>
      <c r="AU12" s="64">
        <f>COUNT(P12:AF12)</f>
        <v>5</v>
      </c>
    </row>
    <row r="13" spans="1:57" s="1" customFormat="1" ht="21" customHeight="1">
      <c r="B13" s="17"/>
      <c r="C13" s="17"/>
      <c r="D13" s="33" t="str">
        <f>D12</f>
        <v>Sedlak</v>
      </c>
      <c r="E13" s="34">
        <v>49</v>
      </c>
      <c r="F13" s="35">
        <v>19</v>
      </c>
      <c r="G13" s="119">
        <f t="shared" si="0"/>
        <v>5.444</v>
      </c>
      <c r="H13" s="36">
        <v>9</v>
      </c>
      <c r="I13" s="119">
        <f t="shared" si="1"/>
        <v>22.222000000000001</v>
      </c>
      <c r="J13" s="37">
        <v>81</v>
      </c>
      <c r="K13" s="38">
        <v>200</v>
      </c>
      <c r="L13" s="39" t="str">
        <f>B7</f>
        <v>Kahofer</v>
      </c>
      <c r="N13" s="199" t="str">
        <f>C7</f>
        <v>WBA</v>
      </c>
      <c r="O13" s="120">
        <f>IF(Q11&gt;0,ROUNDDOWN(O11/Q11,3),"")</f>
        <v>50</v>
      </c>
      <c r="P13" s="68">
        <f>IF(P12&gt;0,O13,"")</f>
        <v>50</v>
      </c>
      <c r="Q13" s="67">
        <f>F6</f>
        <v>91</v>
      </c>
      <c r="R13" s="120">
        <f>IF(T11&gt;0,ROUNDDOWN(R11/T11,3),"")</f>
        <v>100</v>
      </c>
      <c r="S13" s="68">
        <f>IF(S12&gt;0,R13,"")</f>
        <v>100</v>
      </c>
      <c r="T13" s="67">
        <f>F7</f>
        <v>199</v>
      </c>
      <c r="U13" s="65" t="s">
        <v>16</v>
      </c>
      <c r="V13" s="66" t="s">
        <v>16</v>
      </c>
      <c r="W13" s="67"/>
      <c r="X13" s="120">
        <f>IF(Z11&gt;0,ROUNDDOWN(X11/Z11,3),"")</f>
        <v>33.332999999999998</v>
      </c>
      <c r="Y13" s="68">
        <f>IF(Y12&gt;0,X13,"")</f>
        <v>33.332999999999998</v>
      </c>
      <c r="Z13" s="67">
        <f>J10</f>
        <v>88</v>
      </c>
      <c r="AA13" s="120">
        <f>IF(AC11&gt;0,ROUNDDOWN(AA11/AC11,3),"")</f>
        <v>22.222000000000001</v>
      </c>
      <c r="AB13" s="68">
        <f>IF(AB12&gt;0,AA13,"")</f>
        <v>22.222000000000001</v>
      </c>
      <c r="AC13" s="67">
        <f>J13</f>
        <v>81</v>
      </c>
      <c r="AD13" s="120">
        <f>IF(AF11&gt;0,ROUNDDOWN(AD11/AF11,3),"")</f>
        <v>100</v>
      </c>
      <c r="AE13" s="68">
        <f>IF(AE12&gt;0,AD13,"")</f>
        <v>100</v>
      </c>
      <c r="AF13" s="67">
        <f>J17</f>
        <v>188</v>
      </c>
      <c r="AG13" s="69"/>
      <c r="AH13" s="70"/>
      <c r="AI13" s="70"/>
      <c r="AJ13" s="71" t="str">
        <f>IF(AJ11=AJ12,"¯¯¯¯¯¯","")</f>
        <v>¯¯¯¯¯¯</v>
      </c>
      <c r="AK13" s="71" t="str">
        <f>IF(AK11=AK12,"¯¯¯¯¯","")</f>
        <v>¯¯¯¯¯</v>
      </c>
      <c r="AL13" s="71" t="str">
        <f>IF(AL11=AL12,"¯¯¯","")</f>
        <v>¯¯¯</v>
      </c>
      <c r="AM13" s="72"/>
      <c r="AN13" s="126"/>
      <c r="AO13" s="73"/>
      <c r="AP13" s="74"/>
      <c r="AQ13" s="75"/>
      <c r="AR13" s="76"/>
      <c r="AS13" s="77"/>
      <c r="AT13" s="78"/>
    </row>
    <row r="14" spans="1:57" s="40" customFormat="1" ht="21" customHeight="1">
      <c r="B14" s="17"/>
      <c r="C14" s="17"/>
      <c r="D14" s="33" t="str">
        <f>D13</f>
        <v>Sedlak</v>
      </c>
      <c r="E14" s="34">
        <v>70</v>
      </c>
      <c r="F14" s="35">
        <v>13</v>
      </c>
      <c r="G14" s="119">
        <f t="shared" si="0"/>
        <v>3.5</v>
      </c>
      <c r="H14" s="36">
        <v>20</v>
      </c>
      <c r="I14" s="119">
        <f t="shared" si="1"/>
        <v>6.1</v>
      </c>
      <c r="J14" s="37">
        <v>36</v>
      </c>
      <c r="K14" s="38">
        <v>122</v>
      </c>
      <c r="L14" s="39" t="str">
        <f>B8</f>
        <v>Rabatscher</v>
      </c>
      <c r="N14" s="225" t="str">
        <f>A8&amp;" "&amp;B8</f>
        <v>Michael Rabatscher</v>
      </c>
      <c r="O14" s="41">
        <f>E8</f>
        <v>104</v>
      </c>
      <c r="P14" s="44"/>
      <c r="Q14" s="43">
        <f>H8</f>
        <v>16</v>
      </c>
      <c r="R14" s="41">
        <f>E9</f>
        <v>62</v>
      </c>
      <c r="S14" s="44"/>
      <c r="T14" s="43">
        <f>H9</f>
        <v>20</v>
      </c>
      <c r="U14" s="41">
        <f>E10</f>
        <v>44</v>
      </c>
      <c r="V14" s="44"/>
      <c r="W14" s="43">
        <f>H10</f>
        <v>6</v>
      </c>
      <c r="X14" s="41"/>
      <c r="Y14" s="42"/>
      <c r="Z14" s="43"/>
      <c r="AA14" s="41">
        <f>K14</f>
        <v>122</v>
      </c>
      <c r="AB14" s="44"/>
      <c r="AC14" s="43">
        <f>H14</f>
        <v>20</v>
      </c>
      <c r="AD14" s="41">
        <f>K18</f>
        <v>59</v>
      </c>
      <c r="AE14" s="44"/>
      <c r="AF14" s="43">
        <f>H18</f>
        <v>20</v>
      </c>
      <c r="AG14" s="79"/>
      <c r="AH14" s="80"/>
      <c r="AI14" s="80"/>
      <c r="AJ14" s="51">
        <f>AJ11</f>
        <v>43.478000000000002</v>
      </c>
      <c r="AK14" s="51">
        <f>AK11</f>
        <v>100</v>
      </c>
      <c r="AL14" s="51">
        <f>AL11</f>
        <v>199</v>
      </c>
      <c r="AM14" s="81"/>
      <c r="AN14" s="126"/>
      <c r="AO14" s="73"/>
      <c r="AP14" s="82"/>
      <c r="AQ14" s="51">
        <f>AQ11</f>
        <v>200</v>
      </c>
      <c r="AR14" s="51">
        <f>AR11</f>
        <v>200</v>
      </c>
      <c r="AS14" s="51">
        <f>AS11</f>
        <v>0</v>
      </c>
      <c r="AT14" s="51">
        <f>AT11</f>
        <v>200</v>
      </c>
    </row>
    <row r="15" spans="1:57" ht="32" customHeight="1">
      <c r="B15" s="17"/>
      <c r="C15" s="17"/>
      <c r="D15" s="33" t="str">
        <f>B10</f>
        <v>Tumbaridis</v>
      </c>
      <c r="E15" s="34">
        <v>107</v>
      </c>
      <c r="F15" s="35">
        <v>21</v>
      </c>
      <c r="G15" s="119">
        <f t="shared" si="0"/>
        <v>6.2939999999999996</v>
      </c>
      <c r="H15" s="36">
        <v>17</v>
      </c>
      <c r="I15" s="119">
        <f t="shared" si="1"/>
        <v>11.763999999999999</v>
      </c>
      <c r="J15" s="37">
        <v>38</v>
      </c>
      <c r="K15" s="38">
        <v>200</v>
      </c>
      <c r="L15" s="39" t="str">
        <f>B5</f>
        <v>Cerovsek</v>
      </c>
      <c r="N15" s="225"/>
      <c r="O15" s="55"/>
      <c r="P15" s="56">
        <f>IF(Q14&gt;0,SIGN(O14-X5)+1,"")</f>
        <v>0</v>
      </c>
      <c r="Q15" s="57"/>
      <c r="R15" s="55"/>
      <c r="S15" s="56">
        <f>IF(T14&gt;0,SIGN(R14-X8)+1,"")</f>
        <v>0</v>
      </c>
      <c r="T15" s="57"/>
      <c r="U15" s="55"/>
      <c r="V15" s="56">
        <f>IF(W14&gt;0,SIGN(U14-X11)+1,"")</f>
        <v>0</v>
      </c>
      <c r="W15" s="57"/>
      <c r="X15" s="55"/>
      <c r="Y15" s="56"/>
      <c r="Z15" s="57"/>
      <c r="AA15" s="55"/>
      <c r="AB15" s="56">
        <f>IF(AC14&gt;0,SIGN(AA14-X17)+1,"")</f>
        <v>2</v>
      </c>
      <c r="AC15" s="57"/>
      <c r="AD15" s="55"/>
      <c r="AE15" s="56">
        <f>IF(AF14&gt;0,SIGN(AD14-X20)+1,"")</f>
        <v>0</v>
      </c>
      <c r="AF15" s="57"/>
      <c r="AG15" s="58">
        <f>SUM(P15:AF15)</f>
        <v>2</v>
      </c>
      <c r="AH15" s="59">
        <f>SUM(O14,R14,U14,X14,AA14,AD14)</f>
        <v>391</v>
      </c>
      <c r="AI15" s="59">
        <f>SUM(Q14,T14,W14,Z14,AC14,AF14)</f>
        <v>82</v>
      </c>
      <c r="AJ15" s="60">
        <f>IF(AH15&gt;0,ROUNDDOWN(AH15/AI15,3),"")</f>
        <v>4.7679999999999998</v>
      </c>
      <c r="AK15" s="60">
        <f>IF(MAX(P16,S16,V16,Y16,AB16,AE16)=0,"—",MAX(P16,S16,V16,Y16,AB16,AE16))</f>
        <v>6.1</v>
      </c>
      <c r="AL15" s="59">
        <f>MAX(Q16,T16,W16,Z16,AC16,AF16)</f>
        <v>36</v>
      </c>
      <c r="AM15" s="61">
        <f>IF(AI15=0,"",IF(AJ15&gt;G2,"Ü",RANK(AP15,AP6:AP22,0)))</f>
        <v>5</v>
      </c>
      <c r="AN15" s="125" t="str">
        <f>IF(AJ15&lt;$E$2,"ê","")</f>
        <v/>
      </c>
      <c r="AO15" s="62"/>
      <c r="AP15" s="63">
        <f>IF(AJ15&gt;AT14,"Ü",AG15+AJ15/AR15)</f>
        <v>2.0238399999999999</v>
      </c>
      <c r="AQ15" s="60">
        <f>AG15+AJ15/AQ14</f>
        <v>2.0238399999999999</v>
      </c>
      <c r="AR15" s="59">
        <f>AR14</f>
        <v>200</v>
      </c>
      <c r="AS15" s="59">
        <f>AS14</f>
        <v>0</v>
      </c>
      <c r="AT15" s="59">
        <f>AT14</f>
        <v>200</v>
      </c>
      <c r="AU15" s="64">
        <f>COUNT(P15:AF15)</f>
        <v>5</v>
      </c>
    </row>
    <row r="16" spans="1:57" s="1" customFormat="1" ht="21" customHeight="1">
      <c r="B16" s="17"/>
      <c r="C16" s="17"/>
      <c r="D16" s="33" t="str">
        <f>D15</f>
        <v>Tumbaridis</v>
      </c>
      <c r="E16" s="34">
        <v>71</v>
      </c>
      <c r="F16" s="35">
        <v>20</v>
      </c>
      <c r="G16" s="119">
        <f t="shared" si="0"/>
        <v>3.55</v>
      </c>
      <c r="H16" s="36">
        <v>20</v>
      </c>
      <c r="I16" s="119">
        <f t="shared" si="1"/>
        <v>2.4</v>
      </c>
      <c r="J16" s="37">
        <v>15</v>
      </c>
      <c r="K16" s="38">
        <v>48</v>
      </c>
      <c r="L16" s="39" t="str">
        <f>B6</f>
        <v>Färber</v>
      </c>
      <c r="N16" s="199" t="str">
        <f>C8</f>
        <v>BIG</v>
      </c>
      <c r="O16" s="120">
        <f>IF(Q14&gt;0,ROUNDDOWN(O14/Q14,3),"")</f>
        <v>6.5</v>
      </c>
      <c r="P16" s="68" t="str">
        <f>IF(P15&gt;0,O16,"")</f>
        <v/>
      </c>
      <c r="Q16" s="67">
        <f>F8</f>
        <v>20</v>
      </c>
      <c r="R16" s="120">
        <f>IF(T14&gt;0,ROUNDDOWN(R14/T14,3),"")</f>
        <v>3.1</v>
      </c>
      <c r="S16" s="68" t="str">
        <f>IF(S15&gt;0,R16,"")</f>
        <v/>
      </c>
      <c r="T16" s="67">
        <f>F9</f>
        <v>14</v>
      </c>
      <c r="U16" s="120">
        <f>IF(W14&gt;0,ROUNDDOWN(U14/W14,3),"")</f>
        <v>7.3330000000000002</v>
      </c>
      <c r="V16" s="68" t="str">
        <f>IF(V15&gt;0,U16,"")</f>
        <v/>
      </c>
      <c r="W16" s="67">
        <f>F10</f>
        <v>25</v>
      </c>
      <c r="X16" s="65" t="s">
        <v>16</v>
      </c>
      <c r="Y16" s="66" t="s">
        <v>16</v>
      </c>
      <c r="Z16" s="67"/>
      <c r="AA16" s="120">
        <f>IF(AC14&gt;0,ROUNDDOWN(AA14/AC14,3),"")</f>
        <v>6.1</v>
      </c>
      <c r="AB16" s="68">
        <f>IF(AB15&gt;0,AA16,"")</f>
        <v>6.1</v>
      </c>
      <c r="AC16" s="67">
        <f>J14</f>
        <v>36</v>
      </c>
      <c r="AD16" s="120">
        <f>IF(AF14&gt;0,ROUNDDOWN(AD14/AF14,3),"")</f>
        <v>2.95</v>
      </c>
      <c r="AE16" s="68" t="str">
        <f>IF(AE15&gt;0,AD16,"")</f>
        <v/>
      </c>
      <c r="AF16" s="67">
        <f>J18</f>
        <v>28</v>
      </c>
      <c r="AG16" s="69"/>
      <c r="AH16" s="70"/>
      <c r="AI16" s="70"/>
      <c r="AJ16" s="71" t="str">
        <f>IF(AJ14=AJ15,"¯¯¯¯¯¯","")</f>
        <v/>
      </c>
      <c r="AK16" s="71" t="str">
        <f>IF(AK14=AK15,"¯¯¯¯¯","")</f>
        <v/>
      </c>
      <c r="AL16" s="71" t="str">
        <f>IF(AL14=AL15,"¯¯¯","")</f>
        <v/>
      </c>
      <c r="AM16" s="72"/>
      <c r="AN16" s="126"/>
      <c r="AO16" s="73"/>
      <c r="AP16" s="74"/>
      <c r="AQ16" s="75"/>
      <c r="AR16" s="76"/>
      <c r="AS16" s="77"/>
      <c r="AT16" s="78"/>
    </row>
    <row r="17" spans="2:47" s="40" customFormat="1" ht="21" customHeight="1">
      <c r="B17" s="17"/>
      <c r="C17" s="17"/>
      <c r="D17" s="33" t="str">
        <f>D16</f>
        <v>Tumbaridis</v>
      </c>
      <c r="E17" s="34">
        <v>12</v>
      </c>
      <c r="F17" s="35">
        <v>12</v>
      </c>
      <c r="G17" s="119">
        <f t="shared" si="0"/>
        <v>6</v>
      </c>
      <c r="H17" s="36">
        <v>2</v>
      </c>
      <c r="I17" s="119">
        <f t="shared" si="1"/>
        <v>100</v>
      </c>
      <c r="J17" s="37">
        <v>188</v>
      </c>
      <c r="K17" s="38">
        <v>200</v>
      </c>
      <c r="L17" s="39" t="str">
        <f>B7</f>
        <v>Kahofer</v>
      </c>
      <c r="N17" s="225" t="str">
        <f>A9&amp;" "&amp;B9</f>
        <v>Herbert Sedlak</v>
      </c>
      <c r="O17" s="41">
        <f>E11</f>
        <v>97</v>
      </c>
      <c r="P17" s="44"/>
      <c r="Q17" s="43">
        <f>H11</f>
        <v>20</v>
      </c>
      <c r="R17" s="41">
        <f>E12</f>
        <v>75</v>
      </c>
      <c r="S17" s="44"/>
      <c r="T17" s="43">
        <f>H12</f>
        <v>20</v>
      </c>
      <c r="U17" s="41">
        <f>E13</f>
        <v>49</v>
      </c>
      <c r="V17" s="44"/>
      <c r="W17" s="43">
        <f>H13</f>
        <v>9</v>
      </c>
      <c r="X17" s="41">
        <f>E14</f>
        <v>70</v>
      </c>
      <c r="Y17" s="44"/>
      <c r="Z17" s="43">
        <f>H14</f>
        <v>20</v>
      </c>
      <c r="AA17" s="41"/>
      <c r="AB17" s="42"/>
      <c r="AC17" s="43"/>
      <c r="AD17" s="41">
        <f>K19</f>
        <v>45</v>
      </c>
      <c r="AE17" s="44"/>
      <c r="AF17" s="43">
        <f>H19</f>
        <v>20</v>
      </c>
      <c r="AG17" s="79"/>
      <c r="AH17" s="80"/>
      <c r="AI17" s="80"/>
      <c r="AJ17" s="51">
        <f>AJ14</f>
        <v>43.478000000000002</v>
      </c>
      <c r="AK17" s="51">
        <f>AK14</f>
        <v>100</v>
      </c>
      <c r="AL17" s="51">
        <f>AL14</f>
        <v>199</v>
      </c>
      <c r="AM17" s="81"/>
      <c r="AN17" s="126"/>
      <c r="AO17" s="73"/>
      <c r="AP17" s="82"/>
      <c r="AQ17" s="51">
        <f>AQ14</f>
        <v>200</v>
      </c>
      <c r="AR17" s="51">
        <f>AR14</f>
        <v>200</v>
      </c>
      <c r="AS17" s="51">
        <f>AS14</f>
        <v>0</v>
      </c>
      <c r="AT17" s="51">
        <f>AT14</f>
        <v>200</v>
      </c>
    </row>
    <row r="18" spans="2:47" ht="32" customHeight="1">
      <c r="B18" s="17"/>
      <c r="C18" s="17"/>
      <c r="D18" s="33" t="str">
        <f>D17</f>
        <v>Tumbaridis</v>
      </c>
      <c r="E18" s="34">
        <v>116</v>
      </c>
      <c r="F18" s="35">
        <v>26</v>
      </c>
      <c r="G18" s="119">
        <f t="shared" si="0"/>
        <v>5.8</v>
      </c>
      <c r="H18" s="36">
        <v>20</v>
      </c>
      <c r="I18" s="119">
        <f t="shared" si="1"/>
        <v>2.95</v>
      </c>
      <c r="J18" s="37">
        <v>28</v>
      </c>
      <c r="K18" s="38">
        <v>59</v>
      </c>
      <c r="L18" s="39" t="str">
        <f>B8</f>
        <v>Rabatscher</v>
      </c>
      <c r="N18" s="225"/>
      <c r="O18" s="55"/>
      <c r="P18" s="56">
        <f>IF(Q17&gt;0,SIGN(O17-AA5)+1,"")</f>
        <v>0</v>
      </c>
      <c r="Q18" s="57"/>
      <c r="R18" s="55"/>
      <c r="S18" s="56">
        <f>IF(T17&gt;0,SIGN(R17-AA8)+1,"")</f>
        <v>0</v>
      </c>
      <c r="T18" s="57"/>
      <c r="U18" s="55"/>
      <c r="V18" s="56">
        <f>IF(W17&gt;0,SIGN(U17-AA11)+1,"")</f>
        <v>0</v>
      </c>
      <c r="W18" s="57"/>
      <c r="X18" s="55"/>
      <c r="Y18" s="56">
        <f>IF(Z17&gt;0,SIGN(X17-AA14)+1,"")</f>
        <v>0</v>
      </c>
      <c r="Z18" s="57"/>
      <c r="AA18" s="55"/>
      <c r="AB18" s="56"/>
      <c r="AC18" s="57"/>
      <c r="AD18" s="55"/>
      <c r="AE18" s="56">
        <f>IF(AF17&gt;0,SIGN(AD17-AA20)+1,"")</f>
        <v>0</v>
      </c>
      <c r="AF18" s="57"/>
      <c r="AG18" s="58">
        <f>SUM(P18:AF18)</f>
        <v>0</v>
      </c>
      <c r="AH18" s="59">
        <f>SUM(O17,R17,U17,X17,AA17,AD17)</f>
        <v>336</v>
      </c>
      <c r="AI18" s="59">
        <f>SUM(Q17,T17,W17,Z17,AC17,AF17)</f>
        <v>89</v>
      </c>
      <c r="AJ18" s="60">
        <f>IF(AH18&gt;0,ROUNDDOWN(AH18/AI18,3),"")</f>
        <v>3.7749999999999999</v>
      </c>
      <c r="AK18" s="60" t="str">
        <f>IF(MAX(P19,S19,V19,Y19,AB19,AE19)=0,"—",MAX(P19,S19,V19,Y19,AB19,AE19))</f>
        <v>—</v>
      </c>
      <c r="AL18" s="59">
        <f>MAX(Q19,T19,W19,Z19,AC19,AF19)</f>
        <v>25</v>
      </c>
      <c r="AM18" s="61">
        <f>IF(AI18=0,"",IF(AJ18&gt;G2,"Ü",RANK(AP18,AP6:AP22,0)))</f>
        <v>6</v>
      </c>
      <c r="AN18" s="125" t="str">
        <f>IF(AJ18&lt;$E$2,"ê","")</f>
        <v/>
      </c>
      <c r="AO18" s="62"/>
      <c r="AP18" s="63">
        <f>IF(AJ18&gt;AT17,"Ü",AG18+AJ18/AR18)</f>
        <v>1.8874999999999999E-2</v>
      </c>
      <c r="AQ18" s="60">
        <f>AG18+AJ18/AQ17</f>
        <v>1.8874999999999999E-2</v>
      </c>
      <c r="AR18" s="59">
        <f>AR17</f>
        <v>200</v>
      </c>
      <c r="AS18" s="59">
        <f>AS17</f>
        <v>0</v>
      </c>
      <c r="AT18" s="59">
        <f>AT17</f>
        <v>200</v>
      </c>
      <c r="AU18" s="64">
        <f>COUNT(P18:AF18)</f>
        <v>5</v>
      </c>
    </row>
    <row r="19" spans="2:47" s="1" customFormat="1" ht="21" customHeight="1">
      <c r="B19" s="17"/>
      <c r="C19" s="17"/>
      <c r="D19" s="33" t="str">
        <f>D18</f>
        <v>Tumbaridis</v>
      </c>
      <c r="E19" s="34">
        <v>81</v>
      </c>
      <c r="F19" s="35">
        <v>24</v>
      </c>
      <c r="G19" s="119">
        <f t="shared" si="0"/>
        <v>4.05</v>
      </c>
      <c r="H19" s="36">
        <v>20</v>
      </c>
      <c r="I19" s="119">
        <f t="shared" si="1"/>
        <v>2.25</v>
      </c>
      <c r="J19" s="37">
        <v>6</v>
      </c>
      <c r="K19" s="38">
        <v>45</v>
      </c>
      <c r="L19" s="39" t="str">
        <f>B9</f>
        <v>Sedlak</v>
      </c>
      <c r="N19" s="199" t="str">
        <f>C9</f>
        <v>WBA</v>
      </c>
      <c r="O19" s="120">
        <f>IF(Q17&gt;0,ROUNDDOWN(O17/Q17,3),"")</f>
        <v>4.8499999999999996</v>
      </c>
      <c r="P19" s="68" t="str">
        <f>IF(P18&gt;0,O19,"")</f>
        <v/>
      </c>
      <c r="Q19" s="67">
        <f>F11</f>
        <v>25</v>
      </c>
      <c r="R19" s="120">
        <f>IF(T17&gt;0,ROUNDDOWN(R17/T17,3),"")</f>
        <v>3.75</v>
      </c>
      <c r="S19" s="68" t="str">
        <f>IF(S18&gt;0,R19,"")</f>
        <v/>
      </c>
      <c r="T19" s="67">
        <f>F12</f>
        <v>18</v>
      </c>
      <c r="U19" s="120">
        <f>IF(W17&gt;0,ROUNDDOWN(U17/W17,3),"")</f>
        <v>5.444</v>
      </c>
      <c r="V19" s="68" t="str">
        <f>IF(V18&gt;0,U19,"")</f>
        <v/>
      </c>
      <c r="W19" s="67">
        <f>F13</f>
        <v>19</v>
      </c>
      <c r="X19" s="120">
        <f>IF(Z17&gt;0,ROUNDDOWN(X17/Z17,3),"")</f>
        <v>3.5</v>
      </c>
      <c r="Y19" s="68" t="str">
        <f>IF(Y18&gt;0,X19,"")</f>
        <v/>
      </c>
      <c r="Z19" s="67">
        <f>F14</f>
        <v>13</v>
      </c>
      <c r="AA19" s="65" t="s">
        <v>16</v>
      </c>
      <c r="AB19" s="66" t="s">
        <v>16</v>
      </c>
      <c r="AC19" s="67"/>
      <c r="AD19" s="120">
        <f>IF(AF17&gt;0,ROUNDDOWN(AD17/AF17,3),"")</f>
        <v>2.25</v>
      </c>
      <c r="AE19" s="68" t="str">
        <f>IF(AE18&gt;0,AD19,"")</f>
        <v/>
      </c>
      <c r="AF19" s="67">
        <f>J19</f>
        <v>6</v>
      </c>
      <c r="AG19" s="69"/>
      <c r="AH19" s="70"/>
      <c r="AI19" s="70"/>
      <c r="AJ19" s="71" t="str">
        <f>IF(AJ17=AJ18,"¯¯¯¯¯¯","")</f>
        <v/>
      </c>
      <c r="AK19" s="71" t="str">
        <f>IF(AK17=AK18,"¯¯¯¯¯","")</f>
        <v/>
      </c>
      <c r="AL19" s="71" t="str">
        <f>IF(AL17=AL18,"¯¯¯","")</f>
        <v/>
      </c>
      <c r="AM19" s="72"/>
      <c r="AN19" s="126"/>
      <c r="AO19" s="73"/>
      <c r="AP19" s="74"/>
      <c r="AQ19" s="75"/>
      <c r="AR19" s="76"/>
      <c r="AS19" s="77"/>
      <c r="AT19" s="78"/>
    </row>
    <row r="20" spans="2:47" s="40" customFormat="1" ht="21" customHeight="1">
      <c r="B20" s="17"/>
      <c r="C20" s="17"/>
      <c r="D20" s="121"/>
      <c r="E20" s="121"/>
      <c r="F20" s="121"/>
      <c r="G20" s="122"/>
      <c r="H20" s="121"/>
      <c r="I20" s="122"/>
      <c r="J20" s="121"/>
      <c r="K20" s="121"/>
      <c r="L20" s="121"/>
      <c r="N20" s="225" t="str">
        <f>A10&amp;" "&amp;B10</f>
        <v>Walter Tumbaridis</v>
      </c>
      <c r="O20" s="41">
        <f>E15</f>
        <v>107</v>
      </c>
      <c r="P20" s="44"/>
      <c r="Q20" s="43">
        <f>H15</f>
        <v>17</v>
      </c>
      <c r="R20" s="41">
        <f>E16</f>
        <v>71</v>
      </c>
      <c r="S20" s="44"/>
      <c r="T20" s="43">
        <f>H16</f>
        <v>20</v>
      </c>
      <c r="U20" s="41">
        <f>E17</f>
        <v>12</v>
      </c>
      <c r="V20" s="44"/>
      <c r="W20" s="43">
        <f>H17</f>
        <v>2</v>
      </c>
      <c r="X20" s="41">
        <f>E18</f>
        <v>116</v>
      </c>
      <c r="Y20" s="44"/>
      <c r="Z20" s="43">
        <f>H18</f>
        <v>20</v>
      </c>
      <c r="AA20" s="41">
        <f>E19</f>
        <v>81</v>
      </c>
      <c r="AB20" s="44"/>
      <c r="AC20" s="43">
        <f>H19</f>
        <v>20</v>
      </c>
      <c r="AD20" s="41"/>
      <c r="AE20" s="42"/>
      <c r="AF20" s="43"/>
      <c r="AG20" s="79"/>
      <c r="AH20" s="80"/>
      <c r="AI20" s="80"/>
      <c r="AJ20" s="51">
        <f>AJ17</f>
        <v>43.478000000000002</v>
      </c>
      <c r="AK20" s="51">
        <f>AK17</f>
        <v>100</v>
      </c>
      <c r="AL20" s="51">
        <f>AL17</f>
        <v>199</v>
      </c>
      <c r="AM20" s="81"/>
      <c r="AN20" s="126"/>
      <c r="AO20" s="73"/>
      <c r="AP20" s="82"/>
      <c r="AQ20" s="51">
        <f>AQ17</f>
        <v>200</v>
      </c>
      <c r="AR20" s="51">
        <f>AR17</f>
        <v>200</v>
      </c>
      <c r="AS20" s="51">
        <f>AS17</f>
        <v>0</v>
      </c>
      <c r="AT20" s="51">
        <f>AT17</f>
        <v>200</v>
      </c>
    </row>
    <row r="21" spans="2:47" ht="32" customHeight="1">
      <c r="B21" s="17"/>
      <c r="C21" s="17"/>
      <c r="D21" s="121"/>
      <c r="E21" s="121"/>
      <c r="F21" s="121"/>
      <c r="G21" s="122"/>
      <c r="H21" s="121"/>
      <c r="I21" s="122"/>
      <c r="J21" s="121"/>
      <c r="K21" s="121"/>
      <c r="L21" s="121"/>
      <c r="N21" s="225"/>
      <c r="O21" s="55"/>
      <c r="P21" s="56">
        <f>IF(Q20&gt;0,SIGN(O20-AD5)+1,"")</f>
        <v>0</v>
      </c>
      <c r="Q21" s="56"/>
      <c r="R21" s="55"/>
      <c r="S21" s="56">
        <f>IF(T20&gt;0,SIGN(R20-AD8)+1,"")</f>
        <v>2</v>
      </c>
      <c r="T21" s="57"/>
      <c r="U21" s="55"/>
      <c r="V21" s="56">
        <f>IF(W20&gt;0,SIGN(U20-AD11)+1,"")</f>
        <v>0</v>
      </c>
      <c r="W21" s="57"/>
      <c r="X21" s="55"/>
      <c r="Y21" s="56">
        <f>IF(Z20&gt;0,SIGN(X20-AD14)+1,"")</f>
        <v>2</v>
      </c>
      <c r="Z21" s="57"/>
      <c r="AA21" s="55"/>
      <c r="AB21" s="56">
        <f>IF(AC20&gt;0,SIGN(AA20-AD17)+1,"")</f>
        <v>2</v>
      </c>
      <c r="AC21" s="57"/>
      <c r="AD21" s="55"/>
      <c r="AE21" s="56"/>
      <c r="AF21" s="57"/>
      <c r="AG21" s="58">
        <f>SUM(P21:AF21)</f>
        <v>6</v>
      </c>
      <c r="AH21" s="59">
        <f>SUM(O20,R20,U20,X20,AA20,AD20)</f>
        <v>387</v>
      </c>
      <c r="AI21" s="59">
        <f>SUM(Q20,T20,W20,Z20,AC20,AF20)</f>
        <v>79</v>
      </c>
      <c r="AJ21" s="60">
        <f>IF(AH21&gt;0,ROUNDDOWN(AH21/AI21,3),"")</f>
        <v>4.8979999999999997</v>
      </c>
      <c r="AK21" s="60">
        <f>IF(MAX(P22,S22,V22,Y22,AB22,AE22)=0,"—",MAX(P22,S22,V22,Y22,AB22,AE22))</f>
        <v>5.8</v>
      </c>
      <c r="AL21" s="59">
        <f>MAX(Q22,T22,W22,Z22,AC22,AF22)</f>
        <v>26</v>
      </c>
      <c r="AM21" s="61">
        <f>IF(AI21=0,"",IF(AJ21&gt;G2,"Ü",RANK(AP21,AP6:AP22,0)))</f>
        <v>3</v>
      </c>
      <c r="AN21" s="125" t="str">
        <f>IF(AJ21&lt;$E$2,"ê","")</f>
        <v/>
      </c>
      <c r="AO21" s="62"/>
      <c r="AP21" s="63">
        <f>IF(AJ21&gt;AT20,"Ü",AG21+AJ21/AR21)</f>
        <v>6.0244900000000001</v>
      </c>
      <c r="AQ21" s="60">
        <f>AG21+AJ21/AQ20</f>
        <v>6.0244900000000001</v>
      </c>
      <c r="AR21" s="59">
        <f>AR20</f>
        <v>200</v>
      </c>
      <c r="AS21" s="59">
        <f>AS20</f>
        <v>0</v>
      </c>
      <c r="AT21" s="59">
        <f>AT20</f>
        <v>200</v>
      </c>
      <c r="AU21" s="64">
        <f>COUNT(P21:AF21)</f>
        <v>5</v>
      </c>
    </row>
    <row r="22" spans="2:47" s="1" customFormat="1" ht="21" customHeight="1" thickBot="1">
      <c r="B22" s="40"/>
      <c r="C22" s="40"/>
      <c r="D22" s="121"/>
      <c r="E22" s="121"/>
      <c r="F22" s="121"/>
      <c r="G22" s="122"/>
      <c r="H22" s="121"/>
      <c r="I22" s="122"/>
      <c r="J22" s="121"/>
      <c r="K22" s="121"/>
      <c r="L22" s="121"/>
      <c r="N22" s="199" t="str">
        <f>C10</f>
        <v>BCE</v>
      </c>
      <c r="O22" s="120">
        <f>IF(Q20&gt;0,ROUNDDOWN(O20/Q20,3),"")</f>
        <v>6.2939999999999996</v>
      </c>
      <c r="P22" s="68" t="str">
        <f>IF(P21&gt;0,O22,"")</f>
        <v/>
      </c>
      <c r="Q22" s="67">
        <f>F15</f>
        <v>21</v>
      </c>
      <c r="R22" s="120">
        <f>IF(T20&gt;0,ROUNDDOWN(R20/T20,3),"")</f>
        <v>3.55</v>
      </c>
      <c r="S22" s="68">
        <f>IF(S21&gt;0,R22,"")</f>
        <v>3.55</v>
      </c>
      <c r="T22" s="67">
        <f>F16</f>
        <v>20</v>
      </c>
      <c r="U22" s="120">
        <f>IF(W20&gt;0,ROUNDDOWN(U20/W20,3),"")</f>
        <v>6</v>
      </c>
      <c r="V22" s="68" t="str">
        <f>IF(V21&gt;0,U22,"")</f>
        <v/>
      </c>
      <c r="W22" s="67">
        <f>F17</f>
        <v>12</v>
      </c>
      <c r="X22" s="120">
        <f>IF(Z20&gt;0,ROUNDDOWN(X20/Z20,3),"")</f>
        <v>5.8</v>
      </c>
      <c r="Y22" s="68">
        <f>IF(Y21&gt;0,X22,"")</f>
        <v>5.8</v>
      </c>
      <c r="Z22" s="67">
        <f>F18</f>
        <v>26</v>
      </c>
      <c r="AA22" s="120">
        <f>IF(AC20&gt;0,ROUNDDOWN(AA20/AC20,3),"")</f>
        <v>4.05</v>
      </c>
      <c r="AB22" s="68">
        <f>IF(AB21&gt;0,AA22,"")</f>
        <v>4.05</v>
      </c>
      <c r="AC22" s="67">
        <f>F19</f>
        <v>24</v>
      </c>
      <c r="AD22" s="65" t="s">
        <v>16</v>
      </c>
      <c r="AE22" s="66" t="s">
        <v>16</v>
      </c>
      <c r="AF22" s="67"/>
      <c r="AG22" s="69"/>
      <c r="AH22" s="70"/>
      <c r="AI22" s="70"/>
      <c r="AJ22" s="71" t="str">
        <f>IF(AJ20=AJ21,"¯¯¯¯¯¯","")</f>
        <v/>
      </c>
      <c r="AK22" s="71" t="str">
        <f>IF(AK20=AK21,"¯¯¯¯¯","")</f>
        <v/>
      </c>
      <c r="AL22" s="71" t="str">
        <f>IF(AL20=AL21,"¯¯¯","")</f>
        <v/>
      </c>
      <c r="AM22" s="72"/>
      <c r="AN22" s="126"/>
      <c r="AO22" s="73"/>
      <c r="AP22" s="74"/>
      <c r="AQ22" s="75"/>
      <c r="AR22" s="76"/>
      <c r="AS22" s="77"/>
      <c r="AT22" s="78"/>
    </row>
    <row r="23" spans="2:47" ht="15.75" customHeight="1" thickTop="1" thickBot="1">
      <c r="B23" s="84"/>
      <c r="C23" s="84"/>
      <c r="D23" s="121"/>
      <c r="E23" s="121"/>
      <c r="F23" s="121"/>
      <c r="G23" s="122"/>
      <c r="H23" s="121"/>
      <c r="I23" s="122"/>
      <c r="J23" s="121"/>
      <c r="K23" s="121"/>
      <c r="L23" s="121"/>
      <c r="O23" s="85"/>
      <c r="P23" s="86"/>
      <c r="Q23" s="85"/>
      <c r="R23" s="85"/>
      <c r="S23" s="86"/>
      <c r="T23" s="85"/>
      <c r="U23" s="85"/>
      <c r="V23" s="86"/>
      <c r="W23" s="85"/>
      <c r="X23" s="85"/>
      <c r="Y23" s="86"/>
      <c r="Z23" s="85"/>
      <c r="AA23" s="85"/>
      <c r="AB23" s="86"/>
      <c r="AC23" s="85"/>
      <c r="AD23" s="130" t="s">
        <v>30</v>
      </c>
      <c r="AE23" s="131"/>
      <c r="AF23" s="132"/>
      <c r="AG23" s="133"/>
      <c r="AH23" s="133">
        <f>SUM(AH6:AH21)</f>
        <v>3396</v>
      </c>
      <c r="AI23" s="133">
        <f>SUM(AI6:AI21)</f>
        <v>432</v>
      </c>
      <c r="AJ23" s="134">
        <f>ROUNDDOWN(AH23/AI23,3)</f>
        <v>7.8609999999999998</v>
      </c>
      <c r="AK23" s="88"/>
      <c r="AL23" s="87"/>
      <c r="AM23" s="87"/>
      <c r="AN23" s="89"/>
      <c r="AO23" s="90"/>
    </row>
    <row r="24" spans="2:47" ht="15.75" customHeight="1" thickTop="1">
      <c r="B24" s="84"/>
      <c r="C24" s="84"/>
      <c r="D24" s="121"/>
      <c r="E24" s="121"/>
      <c r="F24" s="121"/>
      <c r="G24" s="122"/>
      <c r="H24" s="121"/>
      <c r="I24" s="122"/>
      <c r="J24" s="121"/>
      <c r="K24" s="121"/>
      <c r="L24" s="121"/>
      <c r="M24" s="91"/>
      <c r="N24" s="91"/>
      <c r="O24" s="92"/>
      <c r="P24" s="92"/>
      <c r="Q24" s="92"/>
      <c r="R24" s="83"/>
      <c r="S24" s="92"/>
      <c r="T24" s="83"/>
    </row>
    <row r="25" spans="2:47" ht="15.75" customHeight="1">
      <c r="B25" s="84"/>
      <c r="C25" s="84"/>
      <c r="D25" s="121"/>
      <c r="E25" s="121"/>
      <c r="F25" s="121"/>
      <c r="G25" s="122"/>
      <c r="H25" s="121"/>
      <c r="I25" s="122"/>
      <c r="J25" s="121"/>
      <c r="K25" s="121"/>
      <c r="L25" s="121"/>
      <c r="M25" s="91"/>
      <c r="R25" s="91"/>
      <c r="S25" s="91"/>
      <c r="T25" s="91"/>
      <c r="AP25" s="93"/>
    </row>
    <row r="26" spans="2:47" ht="15.75" customHeight="1">
      <c r="B26" s="84"/>
      <c r="C26" s="84"/>
      <c r="D26" s="121"/>
      <c r="E26" s="121"/>
      <c r="F26" s="121"/>
      <c r="G26" s="122"/>
      <c r="H26" s="121"/>
      <c r="I26" s="122"/>
      <c r="J26" s="121"/>
      <c r="K26" s="121"/>
      <c r="L26" s="121"/>
      <c r="M26" s="91"/>
      <c r="N26" s="12"/>
      <c r="V26" s="91"/>
      <c r="W26" s="16"/>
      <c r="AP26" s="93"/>
      <c r="AQ26" s="221" t="s">
        <v>12</v>
      </c>
    </row>
    <row r="27" spans="2:47" ht="15.75" customHeight="1">
      <c r="B27" s="84"/>
      <c r="C27" s="84"/>
      <c r="D27" s="121"/>
      <c r="E27" s="121"/>
      <c r="F27" s="121"/>
      <c r="G27" s="122"/>
      <c r="H27" s="121"/>
      <c r="I27" s="122"/>
      <c r="J27" s="121"/>
      <c r="K27" s="121"/>
      <c r="L27" s="121"/>
      <c r="M27" s="91"/>
      <c r="N27" s="12"/>
      <c r="V27" s="91"/>
      <c r="W27" s="16"/>
      <c r="AG27" s="223" t="s">
        <v>3</v>
      </c>
      <c r="AH27" s="223" t="s">
        <v>17</v>
      </c>
      <c r="AI27" s="223" t="s">
        <v>7</v>
      </c>
      <c r="AM27" s="223" t="s">
        <v>10</v>
      </c>
      <c r="AP27" s="93"/>
      <c r="AQ27" s="221"/>
      <c r="AR27" s="217" t="s">
        <v>13</v>
      </c>
      <c r="AU27" s="219" t="str">
        <f>AU4</f>
        <v>Spiele</v>
      </c>
    </row>
    <row r="28" spans="2:47" ht="15.75" customHeight="1">
      <c r="B28" s="84"/>
      <c r="C28" s="84"/>
      <c r="D28" s="121"/>
      <c r="E28" s="121"/>
      <c r="F28" s="121"/>
      <c r="G28" s="122"/>
      <c r="H28" s="121"/>
      <c r="I28" s="122"/>
      <c r="J28" s="121"/>
      <c r="K28" s="121"/>
      <c r="L28" s="121"/>
      <c r="M28" s="91"/>
      <c r="N28" s="12"/>
      <c r="V28" s="91"/>
      <c r="W28" s="16"/>
      <c r="AG28" s="223"/>
      <c r="AH28" s="223"/>
      <c r="AI28" s="223"/>
      <c r="AM28" s="223"/>
      <c r="AP28" s="93"/>
      <c r="AQ28" s="221"/>
      <c r="AR28" s="217"/>
      <c r="AU28" s="219"/>
    </row>
    <row r="29" spans="2:47" ht="15.75" customHeight="1">
      <c r="B29" s="84"/>
      <c r="C29" s="84"/>
      <c r="D29" s="121"/>
      <c r="E29" s="121"/>
      <c r="F29" s="121"/>
      <c r="G29" s="122"/>
      <c r="H29" s="121"/>
      <c r="I29" s="122"/>
      <c r="J29" s="121"/>
      <c r="K29" s="121"/>
      <c r="L29" s="121"/>
      <c r="M29" s="91"/>
      <c r="N29" s="12"/>
      <c r="V29" s="91"/>
      <c r="W29" s="16"/>
      <c r="AG29" s="223"/>
      <c r="AH29" s="223"/>
      <c r="AI29" s="223"/>
      <c r="AM29" s="223"/>
      <c r="AP29" s="93"/>
      <c r="AQ29" s="221"/>
      <c r="AR29" s="217"/>
      <c r="AU29" s="219"/>
    </row>
    <row r="30" spans="2:47" ht="15.75" customHeight="1">
      <c r="B30" s="84"/>
      <c r="C30" s="84"/>
      <c r="D30" s="121"/>
      <c r="E30" s="121"/>
      <c r="F30" s="121"/>
      <c r="G30" s="122"/>
      <c r="H30" s="121"/>
      <c r="I30" s="122"/>
      <c r="J30" s="121"/>
      <c r="K30" s="121"/>
      <c r="L30" s="121"/>
      <c r="V30" s="91"/>
      <c r="W30"/>
      <c r="AB30" s="94"/>
      <c r="AC30" s="95"/>
      <c r="AD30" s="95"/>
      <c r="AG30" s="224"/>
      <c r="AH30" s="224"/>
      <c r="AI30" s="224"/>
      <c r="AJ30" s="96" t="s">
        <v>8</v>
      </c>
      <c r="AK30" s="97" t="s">
        <v>9</v>
      </c>
      <c r="AL30" s="98" t="s">
        <v>5</v>
      </c>
      <c r="AM30" s="224"/>
      <c r="AP30" s="99"/>
      <c r="AQ30" s="222"/>
      <c r="AR30" s="218"/>
      <c r="AU30" s="220"/>
    </row>
    <row r="31" spans="2:47" ht="15">
      <c r="B31" s="84"/>
      <c r="C31" s="84"/>
      <c r="D31" s="121"/>
      <c r="E31" s="121"/>
      <c r="F31" s="121"/>
      <c r="G31" s="122"/>
      <c r="H31" s="121"/>
      <c r="I31" s="122"/>
      <c r="J31" s="121"/>
      <c r="K31" s="121"/>
      <c r="L31" s="121"/>
      <c r="V31" s="91"/>
      <c r="W31" s="100" t="s">
        <v>18</v>
      </c>
      <c r="X31" s="101" t="str">
        <f t="shared" ref="X31:X36" si="2">B5</f>
        <v>Cerovsek</v>
      </c>
      <c r="AG31" s="102">
        <f t="shared" ref="AG31:AM31" si="3">AG6</f>
        <v>8</v>
      </c>
      <c r="AH31" s="102">
        <f t="shared" si="3"/>
        <v>878</v>
      </c>
      <c r="AI31" s="102">
        <f t="shared" si="3"/>
        <v>77</v>
      </c>
      <c r="AJ31" s="102">
        <f t="shared" si="3"/>
        <v>11.401999999999999</v>
      </c>
      <c r="AK31" s="103">
        <f t="shared" si="3"/>
        <v>12.5</v>
      </c>
      <c r="AL31" s="104">
        <f t="shared" si="3"/>
        <v>64</v>
      </c>
      <c r="AM31" s="102">
        <f t="shared" si="3"/>
        <v>2</v>
      </c>
      <c r="AP31" s="105"/>
      <c r="AQ31" s="103">
        <f>AQ6</f>
        <v>8.05701</v>
      </c>
      <c r="AR31" s="102">
        <f>AR6</f>
        <v>200</v>
      </c>
      <c r="AS31" s="102"/>
      <c r="AT31" s="102"/>
      <c r="AU31" s="106">
        <f>AU6</f>
        <v>5</v>
      </c>
    </row>
    <row r="32" spans="2:47" ht="15">
      <c r="B32" s="84"/>
      <c r="C32" s="84"/>
      <c r="D32" s="121"/>
      <c r="E32" s="121"/>
      <c r="F32" s="121"/>
      <c r="G32" s="122"/>
      <c r="H32" s="121"/>
      <c r="I32" s="122"/>
      <c r="J32" s="121"/>
      <c r="K32" s="121"/>
      <c r="L32" s="121"/>
      <c r="V32" s="91"/>
      <c r="W32" s="100" t="s">
        <v>19</v>
      </c>
      <c r="X32" s="101" t="str">
        <f t="shared" si="2"/>
        <v>Färber</v>
      </c>
      <c r="AG32" s="102">
        <f t="shared" ref="AG32:AM32" si="4">AG9</f>
        <v>4</v>
      </c>
      <c r="AH32" s="102">
        <f t="shared" si="4"/>
        <v>404</v>
      </c>
      <c r="AI32" s="102">
        <f t="shared" si="4"/>
        <v>82</v>
      </c>
      <c r="AJ32" s="102">
        <f t="shared" si="4"/>
        <v>4.9260000000000002</v>
      </c>
      <c r="AK32" s="103">
        <f t="shared" si="4"/>
        <v>6.85</v>
      </c>
      <c r="AL32" s="104">
        <f t="shared" si="4"/>
        <v>62</v>
      </c>
      <c r="AM32" s="102">
        <f t="shared" si="4"/>
        <v>4</v>
      </c>
      <c r="AP32" s="105"/>
      <c r="AQ32" s="103">
        <f>AQ9</f>
        <v>4.0246300000000002</v>
      </c>
      <c r="AR32" s="102">
        <f>AR9</f>
        <v>200</v>
      </c>
      <c r="AU32" s="106">
        <f>AU9</f>
        <v>5</v>
      </c>
    </row>
    <row r="33" spans="2:47" ht="15">
      <c r="B33" s="84"/>
      <c r="C33" s="84"/>
      <c r="D33" s="121"/>
      <c r="E33" s="121"/>
      <c r="F33" s="121"/>
      <c r="G33" s="122"/>
      <c r="H33" s="121"/>
      <c r="I33" s="122"/>
      <c r="J33" s="121"/>
      <c r="K33" s="121"/>
      <c r="L33" s="121"/>
      <c r="V33" s="91"/>
      <c r="W33" s="100" t="s">
        <v>20</v>
      </c>
      <c r="X33" s="101" t="str">
        <f t="shared" si="2"/>
        <v>Kahofer</v>
      </c>
      <c r="AG33" s="102">
        <f t="shared" ref="AG33:AM33" si="5">AG12</f>
        <v>10</v>
      </c>
      <c r="AH33" s="102">
        <f t="shared" si="5"/>
        <v>1000</v>
      </c>
      <c r="AI33" s="102">
        <f t="shared" si="5"/>
        <v>23</v>
      </c>
      <c r="AJ33" s="102">
        <f t="shared" si="5"/>
        <v>43.478000000000002</v>
      </c>
      <c r="AK33" s="103">
        <f t="shared" si="5"/>
        <v>100</v>
      </c>
      <c r="AL33" s="104">
        <f t="shared" si="5"/>
        <v>199</v>
      </c>
      <c r="AM33" s="102">
        <f t="shared" si="5"/>
        <v>1</v>
      </c>
      <c r="AP33" s="105"/>
      <c r="AQ33" s="103">
        <f>AQ12</f>
        <v>10.21739</v>
      </c>
      <c r="AR33" s="102">
        <f>AR12</f>
        <v>200</v>
      </c>
      <c r="AU33" s="106">
        <f>AU12</f>
        <v>5</v>
      </c>
    </row>
    <row r="34" spans="2:47" ht="15">
      <c r="B34" s="84"/>
      <c r="C34" s="84"/>
      <c r="D34" s="121"/>
      <c r="E34" s="121"/>
      <c r="F34" s="121"/>
      <c r="G34" s="122"/>
      <c r="H34" s="121"/>
      <c r="I34" s="122"/>
      <c r="J34" s="121"/>
      <c r="K34" s="121"/>
      <c r="L34" s="121"/>
      <c r="V34" s="91"/>
      <c r="W34" s="100" t="s">
        <v>24</v>
      </c>
      <c r="X34" s="101" t="str">
        <f t="shared" si="2"/>
        <v>Rabatscher</v>
      </c>
      <c r="AG34" s="102">
        <f t="shared" ref="AG34:AM34" si="6">AG15</f>
        <v>2</v>
      </c>
      <c r="AH34" s="102">
        <f t="shared" si="6"/>
        <v>391</v>
      </c>
      <c r="AI34" s="102">
        <f t="shared" si="6"/>
        <v>82</v>
      </c>
      <c r="AJ34" s="102">
        <f t="shared" si="6"/>
        <v>4.7679999999999998</v>
      </c>
      <c r="AK34" s="103">
        <f t="shared" si="6"/>
        <v>6.1</v>
      </c>
      <c r="AL34" s="104">
        <f t="shared" si="6"/>
        <v>36</v>
      </c>
      <c r="AM34" s="102">
        <f t="shared" si="6"/>
        <v>5</v>
      </c>
      <c r="AP34" s="105"/>
      <c r="AQ34" s="103">
        <f>AQ15</f>
        <v>2.0238399999999999</v>
      </c>
      <c r="AR34" s="102">
        <f>AR15</f>
        <v>200</v>
      </c>
      <c r="AU34" s="106">
        <f>AU15</f>
        <v>5</v>
      </c>
    </row>
    <row r="35" spans="2:47" ht="15">
      <c r="B35" s="84"/>
      <c r="C35" s="84"/>
      <c r="D35" s="121"/>
      <c r="E35" s="121"/>
      <c r="F35" s="121"/>
      <c r="G35" s="122"/>
      <c r="H35" s="121"/>
      <c r="I35" s="122"/>
      <c r="J35" s="121"/>
      <c r="K35" s="121"/>
      <c r="L35" s="121"/>
      <c r="V35" s="91"/>
      <c r="W35" s="100" t="s">
        <v>25</v>
      </c>
      <c r="X35" s="101" t="str">
        <f t="shared" si="2"/>
        <v>Sedlak</v>
      </c>
      <c r="AG35" s="102">
        <f t="shared" ref="AG35:AM35" si="7">AG18</f>
        <v>0</v>
      </c>
      <c r="AH35" s="102">
        <f t="shared" si="7"/>
        <v>336</v>
      </c>
      <c r="AI35" s="102">
        <f t="shared" si="7"/>
        <v>89</v>
      </c>
      <c r="AJ35" s="102">
        <f t="shared" si="7"/>
        <v>3.7749999999999999</v>
      </c>
      <c r="AK35" s="103" t="str">
        <f t="shared" si="7"/>
        <v>—</v>
      </c>
      <c r="AL35" s="104">
        <f t="shared" si="7"/>
        <v>25</v>
      </c>
      <c r="AM35" s="102">
        <f t="shared" si="7"/>
        <v>6</v>
      </c>
      <c r="AP35" s="105"/>
      <c r="AQ35" s="103">
        <f>AQ18</f>
        <v>1.8874999999999999E-2</v>
      </c>
      <c r="AR35" s="102">
        <f>AR18</f>
        <v>200</v>
      </c>
      <c r="AU35" s="106">
        <f>AU18</f>
        <v>5</v>
      </c>
    </row>
    <row r="36" spans="2:47" ht="15">
      <c r="B36" s="84"/>
      <c r="C36" s="84"/>
      <c r="D36" s="121"/>
      <c r="E36" s="121"/>
      <c r="F36" s="121"/>
      <c r="G36" s="122"/>
      <c r="H36" s="121"/>
      <c r="I36" s="122"/>
      <c r="J36" s="121"/>
      <c r="K36" s="121"/>
      <c r="L36" s="121"/>
      <c r="V36" s="91"/>
      <c r="W36" s="100" t="s">
        <v>26</v>
      </c>
      <c r="X36" s="101" t="str">
        <f t="shared" si="2"/>
        <v>Tumbaridis</v>
      </c>
      <c r="AG36" s="102">
        <f t="shared" ref="AG36:AM36" si="8">AG21</f>
        <v>6</v>
      </c>
      <c r="AH36" s="102">
        <f t="shared" si="8"/>
        <v>387</v>
      </c>
      <c r="AI36" s="102">
        <f t="shared" si="8"/>
        <v>79</v>
      </c>
      <c r="AJ36" s="102">
        <f t="shared" si="8"/>
        <v>4.8979999999999997</v>
      </c>
      <c r="AK36" s="103">
        <f t="shared" si="8"/>
        <v>5.8</v>
      </c>
      <c r="AL36" s="104">
        <f t="shared" si="8"/>
        <v>26</v>
      </c>
      <c r="AM36" s="102">
        <f t="shared" si="8"/>
        <v>3</v>
      </c>
      <c r="AP36" s="105"/>
      <c r="AQ36" s="103">
        <f>AQ21</f>
        <v>6.0244900000000001</v>
      </c>
      <c r="AR36" s="102">
        <f>AR21</f>
        <v>200</v>
      </c>
      <c r="AU36" s="106">
        <f>AU21</f>
        <v>5</v>
      </c>
    </row>
    <row r="37" spans="2:47" ht="15">
      <c r="B37" s="84"/>
      <c r="C37" s="84"/>
      <c r="D37" s="121"/>
      <c r="E37" s="121"/>
      <c r="F37" s="121"/>
      <c r="G37" s="122"/>
      <c r="H37" s="121"/>
      <c r="I37" s="122"/>
      <c r="J37" s="121"/>
      <c r="K37" s="121"/>
      <c r="L37" s="121"/>
      <c r="V37" s="91"/>
      <c r="W37" s="100"/>
      <c r="X37" s="101"/>
      <c r="AG37" s="102"/>
      <c r="AH37" s="102"/>
      <c r="AI37" s="102"/>
      <c r="AJ37" s="102"/>
      <c r="AK37" s="103"/>
      <c r="AL37" s="104"/>
      <c r="AM37" s="102"/>
      <c r="AP37" s="105"/>
      <c r="AQ37" s="103"/>
      <c r="AR37" s="102"/>
      <c r="AU37" s="106"/>
    </row>
    <row r="38" spans="2:47" ht="16">
      <c r="B38" s="84"/>
      <c r="C38" s="84"/>
      <c r="D38" s="121"/>
      <c r="E38" s="121"/>
      <c r="F38" s="121"/>
      <c r="G38" s="122"/>
      <c r="H38" s="121"/>
      <c r="I38" s="122"/>
      <c r="J38" s="121"/>
      <c r="K38" s="121"/>
      <c r="L38" s="121"/>
      <c r="W38" s="107" t="s">
        <v>21</v>
      </c>
      <c r="X38" s="108">
        <f>SUM(AH5:AH22)</f>
        <v>3396</v>
      </c>
      <c r="Y38" s="109"/>
      <c r="AG38" s="102"/>
      <c r="AH38" s="102"/>
      <c r="AI38" s="102"/>
      <c r="AJ38" s="102"/>
      <c r="AK38" s="103"/>
      <c r="AL38" s="104"/>
      <c r="AM38" s="102"/>
      <c r="AP38" s="105"/>
      <c r="AQ38" s="103"/>
      <c r="AR38" s="102"/>
      <c r="AU38" s="106"/>
    </row>
    <row r="39" spans="2:47" ht="16">
      <c r="B39" s="84"/>
      <c r="C39" s="84"/>
      <c r="D39" s="121"/>
      <c r="E39" s="121"/>
      <c r="F39" s="121"/>
      <c r="G39" s="122"/>
      <c r="H39" s="121"/>
      <c r="I39" s="122"/>
      <c r="J39" s="121"/>
      <c r="K39" s="121"/>
      <c r="L39" s="121"/>
      <c r="W39" s="107" t="s">
        <v>22</v>
      </c>
      <c r="X39" s="108">
        <f>SUM(AI5:AI22)</f>
        <v>432</v>
      </c>
      <c r="Y39" s="109"/>
      <c r="AG39" s="102"/>
      <c r="AH39" s="102"/>
      <c r="AI39" s="102"/>
      <c r="AJ39" s="102"/>
      <c r="AK39" s="103"/>
      <c r="AL39" s="104"/>
      <c r="AM39" s="102"/>
      <c r="AP39" s="105"/>
      <c r="AQ39" s="103"/>
      <c r="AR39" s="110"/>
      <c r="AU39" s="106"/>
    </row>
    <row r="40" spans="2:47" ht="23">
      <c r="B40" s="137">
        <f>AM6</f>
        <v>2</v>
      </c>
      <c r="C40" s="137"/>
      <c r="D40" s="138" t="str">
        <f>N5</f>
        <v>Gerold Cerovsek</v>
      </c>
      <c r="E40" s="138"/>
      <c r="F40" s="138"/>
      <c r="G40" s="138"/>
      <c r="H40" s="138"/>
      <c r="I40" s="122"/>
      <c r="J40" s="121"/>
      <c r="K40" s="121"/>
      <c r="L40" s="121"/>
      <c r="W40" s="111" t="s">
        <v>23</v>
      </c>
      <c r="X40" s="112">
        <f>X38/X39</f>
        <v>7.8611111111111107</v>
      </c>
      <c r="Y40" s="109"/>
      <c r="AG40" s="102"/>
      <c r="AH40" s="102"/>
      <c r="AI40" s="102"/>
      <c r="AJ40" s="102"/>
      <c r="AK40" s="103"/>
      <c r="AL40" s="104"/>
      <c r="AM40" s="102"/>
      <c r="AP40" s="105"/>
      <c r="AQ40" s="103"/>
      <c r="AR40" s="110"/>
      <c r="AU40" s="106"/>
    </row>
    <row r="41" spans="2:47" ht="15.75" customHeight="1">
      <c r="B41" s="137"/>
      <c r="C41" s="137"/>
      <c r="D41" s="138"/>
      <c r="E41" s="138"/>
      <c r="F41" s="138"/>
      <c r="G41" s="138"/>
      <c r="H41" s="138"/>
      <c r="I41" s="122"/>
      <c r="J41" s="121"/>
      <c r="K41" s="121"/>
      <c r="L41" s="121"/>
      <c r="V41" s="91"/>
      <c r="W41" s="100"/>
      <c r="X41" s="101"/>
      <c r="AG41" s="102"/>
      <c r="AH41" s="102"/>
      <c r="AI41" s="102"/>
      <c r="AJ41" s="102"/>
      <c r="AK41" s="103"/>
      <c r="AL41" s="104"/>
      <c r="AM41" s="102"/>
      <c r="AP41" s="102"/>
      <c r="AQ41" s="103"/>
      <c r="AR41" s="102"/>
      <c r="AU41" s="106"/>
    </row>
    <row r="42" spans="2:47" ht="15.75" customHeight="1">
      <c r="B42" s="151" t="s">
        <v>37</v>
      </c>
      <c r="C42" s="151"/>
      <c r="D42" s="152" t="s">
        <v>27</v>
      </c>
      <c r="E42" s="152" t="s">
        <v>28</v>
      </c>
      <c r="F42" s="152" t="s">
        <v>29</v>
      </c>
      <c r="G42" s="152" t="s">
        <v>38</v>
      </c>
      <c r="H42" s="152" t="s">
        <v>5</v>
      </c>
      <c r="I42" s="122"/>
      <c r="J42" s="121"/>
      <c r="K42" s="121"/>
      <c r="L42" s="121"/>
      <c r="V42" s="91"/>
      <c r="W42" s="100"/>
      <c r="X42" s="101"/>
      <c r="AG42" s="102"/>
      <c r="AH42" s="102"/>
      <c r="AI42" s="102"/>
      <c r="AJ42" s="102"/>
      <c r="AK42" s="103"/>
      <c r="AL42" s="104"/>
      <c r="AM42" s="102"/>
      <c r="AP42" s="102"/>
      <c r="AQ42" s="103"/>
      <c r="AR42" s="102"/>
      <c r="AU42" s="106"/>
    </row>
    <row r="43" spans="2:47" ht="15.75" customHeight="1">
      <c r="B43" s="141" t="str">
        <f>R4</f>
        <v>Färber</v>
      </c>
      <c r="C43" s="141"/>
      <c r="D43" s="142">
        <f>S6</f>
        <v>2</v>
      </c>
      <c r="E43" s="142">
        <f>R5</f>
        <v>194</v>
      </c>
      <c r="F43" s="143">
        <f>T5</f>
        <v>20</v>
      </c>
      <c r="G43" s="144">
        <f t="shared" ref="G43:G48" si="9">ROUNDDOWN(E43/F43,3)</f>
        <v>9.6999999999999993</v>
      </c>
      <c r="H43" s="143">
        <f>T7</f>
        <v>64</v>
      </c>
      <c r="I43" s="122"/>
      <c r="J43" s="121"/>
      <c r="K43" s="121"/>
      <c r="L43" s="121"/>
      <c r="V43" s="91"/>
      <c r="W43" s="100"/>
      <c r="X43" s="101"/>
      <c r="AG43" s="102"/>
      <c r="AH43" s="102"/>
      <c r="AI43" s="102"/>
      <c r="AJ43" s="102"/>
      <c r="AK43" s="103"/>
      <c r="AL43" s="104"/>
      <c r="AM43" s="102"/>
      <c r="AP43" s="102"/>
      <c r="AQ43" s="103"/>
      <c r="AR43" s="102"/>
      <c r="AU43" s="106"/>
    </row>
    <row r="44" spans="2:47" ht="15.75" customHeight="1">
      <c r="B44" s="141" t="str">
        <f>U4</f>
        <v>Kahofer</v>
      </c>
      <c r="C44" s="141"/>
      <c r="D44" s="153">
        <f>V6</f>
        <v>0</v>
      </c>
      <c r="E44" s="142">
        <f>U5</f>
        <v>87</v>
      </c>
      <c r="F44" s="143">
        <f>W5</f>
        <v>4</v>
      </c>
      <c r="G44" s="144">
        <f t="shared" si="9"/>
        <v>21.75</v>
      </c>
      <c r="H44" s="143">
        <f>W7</f>
        <v>61</v>
      </c>
      <c r="I44" s="122"/>
      <c r="J44" s="121"/>
      <c r="K44" s="121"/>
      <c r="L44" s="121"/>
      <c r="V44" s="91"/>
      <c r="W44" s="100"/>
      <c r="X44" s="101"/>
      <c r="AG44" s="102"/>
      <c r="AH44" s="102"/>
      <c r="AI44" s="102"/>
      <c r="AJ44" s="102"/>
      <c r="AK44" s="103"/>
      <c r="AL44" s="104"/>
      <c r="AM44" s="102"/>
      <c r="AP44" s="102"/>
      <c r="AQ44" s="103"/>
      <c r="AR44" s="102"/>
      <c r="AU44" s="106"/>
    </row>
    <row r="45" spans="2:47" ht="15.75" customHeight="1">
      <c r="B45" s="141" t="str">
        <f>X4</f>
        <v>Rabatscher</v>
      </c>
      <c r="C45" s="141"/>
      <c r="D45" s="153">
        <f>Y6</f>
        <v>2</v>
      </c>
      <c r="E45" s="142">
        <f>X5</f>
        <v>200</v>
      </c>
      <c r="F45" s="142">
        <f>Z5</f>
        <v>16</v>
      </c>
      <c r="G45" s="144">
        <f t="shared" si="9"/>
        <v>12.5</v>
      </c>
      <c r="H45" s="143">
        <f>Z7</f>
        <v>41</v>
      </c>
      <c r="I45" s="122"/>
      <c r="J45" s="121"/>
      <c r="K45" s="121"/>
      <c r="L45" s="121"/>
      <c r="V45" s="91"/>
      <c r="W45" s="100"/>
      <c r="X45" s="101"/>
      <c r="AG45" s="102"/>
      <c r="AH45" s="102"/>
      <c r="AI45" s="102"/>
      <c r="AJ45" s="102"/>
      <c r="AK45" s="103"/>
      <c r="AL45" s="104"/>
      <c r="AM45" s="102"/>
      <c r="AP45" s="102"/>
      <c r="AQ45" s="103"/>
      <c r="AR45" s="102"/>
      <c r="AU45" s="106"/>
    </row>
    <row r="46" spans="2:47" ht="15.75" customHeight="1">
      <c r="B46" s="141" t="str">
        <f>AA4</f>
        <v>Sedlak</v>
      </c>
      <c r="C46" s="141"/>
      <c r="D46" s="142">
        <f>AB6</f>
        <v>2</v>
      </c>
      <c r="E46" s="142">
        <f>AA5</f>
        <v>197</v>
      </c>
      <c r="F46" s="143">
        <f>AC5</f>
        <v>20</v>
      </c>
      <c r="G46" s="144">
        <f t="shared" si="9"/>
        <v>9.85</v>
      </c>
      <c r="H46" s="143">
        <f>AC7</f>
        <v>51</v>
      </c>
      <c r="I46" s="122"/>
      <c r="J46" s="121"/>
      <c r="K46" s="121"/>
      <c r="L46" s="121"/>
      <c r="V46" s="91"/>
      <c r="AG46" s="102"/>
    </row>
    <row r="47" spans="2:47" ht="15.75" customHeight="1">
      <c r="B47" s="146" t="str">
        <f>AD4</f>
        <v>Tumbaridis</v>
      </c>
      <c r="C47" s="146"/>
      <c r="D47" s="147">
        <f>AE6</f>
        <v>2</v>
      </c>
      <c r="E47" s="147">
        <f>AD5</f>
        <v>200</v>
      </c>
      <c r="F47" s="148">
        <f>AF5</f>
        <v>17</v>
      </c>
      <c r="G47" s="149">
        <f t="shared" si="9"/>
        <v>11.763999999999999</v>
      </c>
      <c r="H47" s="148">
        <f>AF7</f>
        <v>38</v>
      </c>
      <c r="I47" s="122"/>
      <c r="J47" s="121"/>
      <c r="K47" s="121"/>
      <c r="L47" s="121"/>
      <c r="V47" s="91"/>
      <c r="AG47" s="102"/>
    </row>
    <row r="48" spans="2:47" ht="15.75" customHeight="1">
      <c r="B48" s="150" t="s">
        <v>39</v>
      </c>
      <c r="C48" s="150"/>
      <c r="D48" s="142">
        <f>SUM(D43:D47)</f>
        <v>8</v>
      </c>
      <c r="E48" s="142">
        <f>SUM(E43:E47)</f>
        <v>878</v>
      </c>
      <c r="F48" s="142">
        <f>SUM(F43:F47)</f>
        <v>77</v>
      </c>
      <c r="G48" s="144">
        <f t="shared" si="9"/>
        <v>11.401999999999999</v>
      </c>
      <c r="H48" s="143">
        <f>MAX(H43:H47)</f>
        <v>64</v>
      </c>
      <c r="I48" s="122"/>
      <c r="J48" s="121"/>
      <c r="K48" s="121"/>
      <c r="L48" s="121"/>
      <c r="V48" s="91"/>
    </row>
    <row r="49" spans="2:22" ht="15.75" customHeight="1">
      <c r="G49" s="123"/>
      <c r="I49" s="122"/>
      <c r="J49" s="121"/>
      <c r="K49" s="121"/>
      <c r="L49" s="121"/>
      <c r="V49" s="91"/>
    </row>
    <row r="50" spans="2:22" ht="23">
      <c r="B50" s="137">
        <f>AM9</f>
        <v>4</v>
      </c>
      <c r="C50" s="137"/>
      <c r="D50" s="138" t="str">
        <f>N8</f>
        <v>Martin Färber</v>
      </c>
      <c r="E50" s="138"/>
      <c r="F50" s="138"/>
      <c r="G50" s="138"/>
      <c r="H50" s="138"/>
      <c r="I50" s="122"/>
      <c r="J50" s="121"/>
      <c r="K50" s="121"/>
      <c r="L50" s="121"/>
      <c r="V50" s="91"/>
    </row>
    <row r="51" spans="2:22" ht="15.75" customHeight="1">
      <c r="B51" s="137"/>
      <c r="C51" s="137"/>
      <c r="D51" s="138"/>
      <c r="E51" s="138"/>
      <c r="F51" s="138"/>
      <c r="G51" s="138"/>
      <c r="H51" s="138"/>
      <c r="I51" s="122"/>
      <c r="J51" s="121"/>
      <c r="K51" s="121"/>
      <c r="L51" s="121"/>
    </row>
    <row r="52" spans="2:22" ht="15.75" customHeight="1">
      <c r="B52" s="139" t="s">
        <v>37</v>
      </c>
      <c r="C52" s="139"/>
      <c r="D52" s="140" t="s">
        <v>27</v>
      </c>
      <c r="E52" s="140" t="s">
        <v>28</v>
      </c>
      <c r="F52" s="140" t="s">
        <v>29</v>
      </c>
      <c r="G52" s="140" t="s">
        <v>38</v>
      </c>
      <c r="H52" s="140" t="s">
        <v>5</v>
      </c>
      <c r="I52" s="122"/>
      <c r="J52" s="121"/>
      <c r="K52" s="121"/>
      <c r="L52" s="121"/>
    </row>
    <row r="53" spans="2:22" ht="15.75" customHeight="1">
      <c r="B53" s="141" t="str">
        <f>O4</f>
        <v>Cerovsek</v>
      </c>
      <c r="C53" s="141"/>
      <c r="D53" s="142">
        <f>P9</f>
        <v>0</v>
      </c>
      <c r="E53" s="142">
        <f>O8</f>
        <v>125</v>
      </c>
      <c r="F53" s="143">
        <f>Q8</f>
        <v>20</v>
      </c>
      <c r="G53" s="144">
        <f t="shared" ref="G53:G58" si="10">ROUNDDOWN(E53/F53,3)</f>
        <v>6.25</v>
      </c>
      <c r="H53" s="143">
        <f>Q10</f>
        <v>23</v>
      </c>
      <c r="I53" s="122"/>
      <c r="J53" s="121"/>
      <c r="K53" s="121"/>
      <c r="L53" s="121"/>
    </row>
    <row r="54" spans="2:22" ht="15.75" customHeight="1">
      <c r="B54" s="141" t="str">
        <f>U4</f>
        <v>Kahofer</v>
      </c>
      <c r="C54" s="141"/>
      <c r="D54" s="145">
        <f>V9</f>
        <v>0</v>
      </c>
      <c r="E54" s="142">
        <f>U8</f>
        <v>4</v>
      </c>
      <c r="F54" s="143">
        <f>W8</f>
        <v>2</v>
      </c>
      <c r="G54" s="144">
        <f t="shared" si="10"/>
        <v>2</v>
      </c>
      <c r="H54" s="143">
        <f>W10</f>
        <v>3</v>
      </c>
      <c r="I54" s="122"/>
      <c r="J54" s="121"/>
      <c r="K54" s="121"/>
      <c r="L54" s="121"/>
    </row>
    <row r="55" spans="2:22" ht="15.75" customHeight="1">
      <c r="B55" s="141" t="str">
        <f>X4</f>
        <v>Rabatscher</v>
      </c>
      <c r="C55" s="141"/>
      <c r="D55" s="145">
        <f>Y9</f>
        <v>2</v>
      </c>
      <c r="E55" s="142">
        <f>X8</f>
        <v>137</v>
      </c>
      <c r="F55" s="142">
        <f>Z8</f>
        <v>20</v>
      </c>
      <c r="G55" s="144">
        <f t="shared" si="10"/>
        <v>6.85</v>
      </c>
      <c r="H55" s="143">
        <f>Z10</f>
        <v>62</v>
      </c>
      <c r="I55" s="122"/>
      <c r="J55" s="121"/>
      <c r="K55" s="121"/>
      <c r="L55" s="121"/>
    </row>
    <row r="56" spans="2:22" ht="15.75" customHeight="1">
      <c r="B56" s="141" t="str">
        <f>AA4</f>
        <v>Sedlak</v>
      </c>
      <c r="C56" s="141"/>
      <c r="D56" s="142">
        <f>AB9</f>
        <v>2</v>
      </c>
      <c r="E56" s="142">
        <f>AA8</f>
        <v>90</v>
      </c>
      <c r="F56" s="143">
        <f>AC8</f>
        <v>20</v>
      </c>
      <c r="G56" s="144">
        <f t="shared" si="10"/>
        <v>4.5</v>
      </c>
      <c r="H56" s="143">
        <f>AC10</f>
        <v>34</v>
      </c>
      <c r="I56" s="122"/>
      <c r="J56" s="121"/>
      <c r="K56" s="121"/>
      <c r="L56" s="121"/>
    </row>
    <row r="57" spans="2:22" ht="15.75" customHeight="1">
      <c r="B57" s="146" t="str">
        <f>AD4</f>
        <v>Tumbaridis</v>
      </c>
      <c r="C57" s="146"/>
      <c r="D57" s="147">
        <f>AE9</f>
        <v>0</v>
      </c>
      <c r="E57" s="147">
        <f>AD8</f>
        <v>48</v>
      </c>
      <c r="F57" s="148">
        <f>AF8</f>
        <v>20</v>
      </c>
      <c r="G57" s="149">
        <f t="shared" si="10"/>
        <v>2.4</v>
      </c>
      <c r="H57" s="148">
        <f>AF10</f>
        <v>15</v>
      </c>
      <c r="I57" s="122"/>
      <c r="J57" s="121"/>
      <c r="K57" s="121"/>
      <c r="L57" s="121"/>
    </row>
    <row r="58" spans="2:22" ht="15.75" customHeight="1">
      <c r="B58" s="150" t="s">
        <v>39</v>
      </c>
      <c r="C58" s="150"/>
      <c r="D58" s="142">
        <f>SUM(D53:D57)</f>
        <v>4</v>
      </c>
      <c r="E58" s="142">
        <f>SUM(E53:E57)</f>
        <v>404</v>
      </c>
      <c r="F58" s="142">
        <f>SUM(F53:F57)</f>
        <v>82</v>
      </c>
      <c r="G58" s="144">
        <f t="shared" si="10"/>
        <v>4.9260000000000002</v>
      </c>
      <c r="H58" s="143">
        <f>MAX(H53:H57)</f>
        <v>62</v>
      </c>
      <c r="I58" s="122"/>
      <c r="J58" s="121"/>
      <c r="K58" s="121"/>
      <c r="L58" s="121"/>
    </row>
    <row r="59" spans="2:22" ht="15.75" customHeight="1">
      <c r="G59" s="123"/>
      <c r="I59" s="122"/>
      <c r="J59" s="121"/>
      <c r="K59" s="121"/>
      <c r="L59" s="121"/>
    </row>
    <row r="60" spans="2:22" ht="23">
      <c r="B60" s="137">
        <f>AM12</f>
        <v>1</v>
      </c>
      <c r="C60" s="137"/>
      <c r="D60" s="138" t="str">
        <f>N11</f>
        <v>Arnim Kahofer</v>
      </c>
      <c r="E60" s="138"/>
      <c r="F60" s="138"/>
      <c r="G60" s="138"/>
      <c r="H60" s="138"/>
      <c r="I60" s="122"/>
      <c r="J60" s="121"/>
      <c r="K60" s="121"/>
      <c r="L60" s="121"/>
    </row>
    <row r="61" spans="2:22" ht="15.75" customHeight="1">
      <c r="B61" s="137"/>
      <c r="C61" s="137"/>
      <c r="D61" s="138"/>
      <c r="E61" s="138"/>
      <c r="F61" s="138"/>
      <c r="G61" s="138"/>
      <c r="H61" s="138"/>
      <c r="I61" s="122"/>
      <c r="J61" s="121"/>
      <c r="K61" s="121"/>
      <c r="L61" s="121"/>
    </row>
    <row r="62" spans="2:22" ht="15.75" customHeight="1">
      <c r="B62" s="139" t="s">
        <v>37</v>
      </c>
      <c r="C62" s="139"/>
      <c r="D62" s="140" t="s">
        <v>27</v>
      </c>
      <c r="E62" s="140" t="s">
        <v>28</v>
      </c>
      <c r="F62" s="140" t="s">
        <v>29</v>
      </c>
      <c r="G62" s="140" t="s">
        <v>38</v>
      </c>
      <c r="H62" s="140" t="s">
        <v>5</v>
      </c>
      <c r="I62" s="122"/>
      <c r="J62" s="121"/>
      <c r="K62" s="121"/>
      <c r="L62" s="121"/>
    </row>
    <row r="63" spans="2:22" ht="15.75" customHeight="1">
      <c r="B63" s="141" t="str">
        <f>O4</f>
        <v>Cerovsek</v>
      </c>
      <c r="C63" s="141"/>
      <c r="D63" s="142">
        <f>P12</f>
        <v>2</v>
      </c>
      <c r="E63" s="142">
        <f>O11</f>
        <v>200</v>
      </c>
      <c r="F63" s="143">
        <f>Q11</f>
        <v>4</v>
      </c>
      <c r="G63" s="144">
        <f t="shared" ref="G63:G68" si="11">ROUNDDOWN(E63/F63,3)</f>
        <v>50</v>
      </c>
      <c r="H63" s="143">
        <f>Q13</f>
        <v>91</v>
      </c>
      <c r="I63" s="122"/>
      <c r="J63" s="121"/>
      <c r="K63" s="121"/>
      <c r="L63" s="121"/>
    </row>
    <row r="64" spans="2:22" ht="15.75" customHeight="1">
      <c r="B64" s="141" t="str">
        <f>R4</f>
        <v>Färber</v>
      </c>
      <c r="C64" s="141"/>
      <c r="D64" s="145">
        <f>S12</f>
        <v>2</v>
      </c>
      <c r="E64" s="142">
        <f>R11</f>
        <v>200</v>
      </c>
      <c r="F64" s="143">
        <f>T11</f>
        <v>2</v>
      </c>
      <c r="G64" s="144">
        <f t="shared" si="11"/>
        <v>100</v>
      </c>
      <c r="H64" s="143">
        <f>T13</f>
        <v>199</v>
      </c>
      <c r="I64" s="122"/>
      <c r="J64" s="121"/>
      <c r="K64" s="121"/>
      <c r="L64" s="121"/>
    </row>
    <row r="65" spans="2:12" ht="15.75" customHeight="1">
      <c r="B65" s="141" t="str">
        <f>X4</f>
        <v>Rabatscher</v>
      </c>
      <c r="C65" s="141"/>
      <c r="D65" s="145">
        <f>Y12</f>
        <v>2</v>
      </c>
      <c r="E65" s="142">
        <f>X11</f>
        <v>200</v>
      </c>
      <c r="F65" s="142">
        <f>Z11</f>
        <v>6</v>
      </c>
      <c r="G65" s="144">
        <f t="shared" si="11"/>
        <v>33.332999999999998</v>
      </c>
      <c r="H65" s="143">
        <f>Z13</f>
        <v>88</v>
      </c>
      <c r="I65" s="122"/>
      <c r="J65" s="121"/>
      <c r="K65" s="121"/>
      <c r="L65" s="121"/>
    </row>
    <row r="66" spans="2:12" ht="15.75" customHeight="1">
      <c r="B66" s="141" t="str">
        <f>AA4</f>
        <v>Sedlak</v>
      </c>
      <c r="C66" s="141"/>
      <c r="D66" s="142">
        <f>AB12</f>
        <v>2</v>
      </c>
      <c r="E66" s="142">
        <f>AA11</f>
        <v>200</v>
      </c>
      <c r="F66" s="143">
        <f>AC11</f>
        <v>9</v>
      </c>
      <c r="G66" s="144">
        <f t="shared" si="11"/>
        <v>22.222000000000001</v>
      </c>
      <c r="H66" s="143">
        <f>AC13</f>
        <v>81</v>
      </c>
      <c r="I66" s="122"/>
      <c r="J66" s="121"/>
      <c r="K66" s="121"/>
      <c r="L66" s="121"/>
    </row>
    <row r="67" spans="2:12" ht="15.75" customHeight="1">
      <c r="B67" s="146" t="str">
        <f>AD4</f>
        <v>Tumbaridis</v>
      </c>
      <c r="C67" s="146"/>
      <c r="D67" s="147">
        <f>AE12</f>
        <v>2</v>
      </c>
      <c r="E67" s="147">
        <f>AA11</f>
        <v>200</v>
      </c>
      <c r="F67" s="148">
        <f>AF11</f>
        <v>2</v>
      </c>
      <c r="G67" s="149">
        <f t="shared" si="11"/>
        <v>100</v>
      </c>
      <c r="H67" s="148">
        <f>AF13</f>
        <v>188</v>
      </c>
      <c r="I67" s="122"/>
      <c r="J67" s="121"/>
      <c r="K67" s="121"/>
      <c r="L67" s="121"/>
    </row>
    <row r="68" spans="2:12" ht="15.75" customHeight="1">
      <c r="B68" s="150" t="s">
        <v>39</v>
      </c>
      <c r="C68" s="150"/>
      <c r="D68" s="142">
        <f>SUM(D63:D67)</f>
        <v>10</v>
      </c>
      <c r="E68" s="142">
        <f>SUM(E63:E67)</f>
        <v>1000</v>
      </c>
      <c r="F68" s="142">
        <f>SUM(F63:F67)</f>
        <v>23</v>
      </c>
      <c r="G68" s="144">
        <f t="shared" si="11"/>
        <v>43.478000000000002</v>
      </c>
      <c r="H68" s="143">
        <f>MAX(H63:H67)</f>
        <v>199</v>
      </c>
      <c r="I68" s="122"/>
      <c r="J68" s="121"/>
      <c r="K68" s="121"/>
      <c r="L68" s="121"/>
    </row>
    <row r="69" spans="2:12" ht="23">
      <c r="B69" s="137">
        <f>AM15</f>
        <v>5</v>
      </c>
      <c r="C69" s="137"/>
      <c r="D69" s="138" t="str">
        <f>N14</f>
        <v>Michael Rabatscher</v>
      </c>
      <c r="E69" s="138"/>
      <c r="F69" s="138"/>
      <c r="G69" s="138"/>
      <c r="H69" s="138"/>
      <c r="I69" s="122"/>
      <c r="J69" s="121"/>
      <c r="K69" s="121"/>
      <c r="L69" s="121"/>
    </row>
    <row r="70" spans="2:12" ht="15.75" customHeight="1">
      <c r="B70" s="137"/>
      <c r="C70" s="137"/>
      <c r="D70" s="138"/>
      <c r="E70" s="138"/>
      <c r="F70" s="138"/>
      <c r="G70" s="138"/>
      <c r="H70" s="138"/>
      <c r="I70" s="122"/>
      <c r="J70" s="121"/>
      <c r="K70" s="121"/>
      <c r="L70" s="121"/>
    </row>
    <row r="71" spans="2:12" ht="15.75" customHeight="1">
      <c r="B71" s="139" t="s">
        <v>37</v>
      </c>
      <c r="C71" s="139"/>
      <c r="D71" s="140" t="s">
        <v>27</v>
      </c>
      <c r="E71" s="140" t="s">
        <v>28</v>
      </c>
      <c r="F71" s="140" t="s">
        <v>29</v>
      </c>
      <c r="G71" s="140" t="s">
        <v>38</v>
      </c>
      <c r="H71" s="140" t="s">
        <v>5</v>
      </c>
      <c r="I71" s="122"/>
      <c r="J71" s="121"/>
      <c r="K71" s="121"/>
      <c r="L71" s="121"/>
    </row>
    <row r="72" spans="2:12" ht="15.75" customHeight="1">
      <c r="B72" s="141" t="str">
        <f>O4</f>
        <v>Cerovsek</v>
      </c>
      <c r="C72" s="141"/>
      <c r="D72" s="142">
        <f>P15</f>
        <v>0</v>
      </c>
      <c r="E72" s="142">
        <f>O14</f>
        <v>104</v>
      </c>
      <c r="F72" s="143">
        <f>Q14</f>
        <v>16</v>
      </c>
      <c r="G72" s="144">
        <f t="shared" ref="G72:G77" si="12">ROUNDDOWN(E72/F72,3)</f>
        <v>6.5</v>
      </c>
      <c r="H72" s="143">
        <f>Q16</f>
        <v>20</v>
      </c>
      <c r="I72" s="122"/>
      <c r="J72" s="121"/>
      <c r="K72" s="121"/>
      <c r="L72" s="121"/>
    </row>
    <row r="73" spans="2:12" ht="15.75" customHeight="1">
      <c r="B73" s="141" t="str">
        <f>R4</f>
        <v>Färber</v>
      </c>
      <c r="C73" s="141"/>
      <c r="D73" s="145">
        <f>S15</f>
        <v>0</v>
      </c>
      <c r="E73" s="142">
        <f>R14</f>
        <v>62</v>
      </c>
      <c r="F73" s="143">
        <f>T14</f>
        <v>20</v>
      </c>
      <c r="G73" s="144">
        <f t="shared" si="12"/>
        <v>3.1</v>
      </c>
      <c r="H73" s="143">
        <f>T16</f>
        <v>14</v>
      </c>
      <c r="I73" s="122"/>
      <c r="J73" s="121"/>
      <c r="K73" s="121"/>
      <c r="L73" s="121"/>
    </row>
    <row r="74" spans="2:12" ht="15.75" customHeight="1">
      <c r="B74" s="141" t="str">
        <f>U4</f>
        <v>Kahofer</v>
      </c>
      <c r="C74" s="141"/>
      <c r="D74" s="145">
        <f>V15</f>
        <v>0</v>
      </c>
      <c r="E74" s="142">
        <f>U14</f>
        <v>44</v>
      </c>
      <c r="F74" s="142">
        <f>W14</f>
        <v>6</v>
      </c>
      <c r="G74" s="144">
        <f t="shared" si="12"/>
        <v>7.3330000000000002</v>
      </c>
      <c r="H74" s="143">
        <f>W16</f>
        <v>25</v>
      </c>
      <c r="I74" s="122"/>
      <c r="J74" s="121"/>
      <c r="K74" s="121"/>
      <c r="L74" s="121"/>
    </row>
    <row r="75" spans="2:12" ht="15.75" customHeight="1">
      <c r="B75" s="141" t="str">
        <f>AA4</f>
        <v>Sedlak</v>
      </c>
      <c r="C75" s="141"/>
      <c r="D75" s="142">
        <f>AB15</f>
        <v>2</v>
      </c>
      <c r="E75" s="142">
        <f>AA14</f>
        <v>122</v>
      </c>
      <c r="F75" s="143">
        <f>AC14</f>
        <v>20</v>
      </c>
      <c r="G75" s="144">
        <f t="shared" si="12"/>
        <v>6.1</v>
      </c>
      <c r="H75" s="143">
        <f>AC16</f>
        <v>36</v>
      </c>
      <c r="I75" s="122"/>
      <c r="J75" s="121"/>
      <c r="K75" s="121"/>
      <c r="L75" s="121"/>
    </row>
    <row r="76" spans="2:12" ht="15.75" customHeight="1">
      <c r="B76" s="146" t="str">
        <f>AD4</f>
        <v>Tumbaridis</v>
      </c>
      <c r="C76" s="146"/>
      <c r="D76" s="147">
        <f>AE15</f>
        <v>0</v>
      </c>
      <c r="E76" s="147">
        <f>AD14</f>
        <v>59</v>
      </c>
      <c r="F76" s="148">
        <f>AF14</f>
        <v>20</v>
      </c>
      <c r="G76" s="149">
        <f t="shared" si="12"/>
        <v>2.95</v>
      </c>
      <c r="H76" s="148">
        <f>AF16</f>
        <v>28</v>
      </c>
      <c r="I76" s="122"/>
      <c r="J76" s="121"/>
      <c r="K76" s="121"/>
      <c r="L76" s="121"/>
    </row>
    <row r="77" spans="2:12" ht="15.75" customHeight="1">
      <c r="B77" s="150" t="s">
        <v>39</v>
      </c>
      <c r="C77" s="150"/>
      <c r="D77" s="142">
        <f>SUM(D72:D76)</f>
        <v>2</v>
      </c>
      <c r="E77" s="142">
        <f>SUM(E72:E76)</f>
        <v>391</v>
      </c>
      <c r="F77" s="142">
        <f>SUM(F72:F76)</f>
        <v>82</v>
      </c>
      <c r="G77" s="144">
        <f t="shared" si="12"/>
        <v>4.7679999999999998</v>
      </c>
      <c r="H77" s="143">
        <f>MAX(H72:H76)</f>
        <v>36</v>
      </c>
      <c r="I77" s="122"/>
      <c r="J77" s="121"/>
      <c r="K77" s="121"/>
      <c r="L77" s="121"/>
    </row>
    <row r="78" spans="2:12" ht="15.75" customHeight="1">
      <c r="G78" s="123"/>
      <c r="I78" s="122"/>
      <c r="J78" s="121"/>
      <c r="K78" s="121"/>
      <c r="L78" s="121"/>
    </row>
    <row r="79" spans="2:12" ht="23">
      <c r="B79" s="137">
        <f>AM18</f>
        <v>6</v>
      </c>
      <c r="C79" s="137"/>
      <c r="D79" s="138" t="str">
        <f>N17</f>
        <v>Herbert Sedlak</v>
      </c>
      <c r="E79" s="138"/>
      <c r="F79" s="138"/>
      <c r="G79" s="138"/>
      <c r="H79" s="138"/>
      <c r="I79" s="122"/>
      <c r="J79" s="121"/>
      <c r="K79" s="121"/>
      <c r="L79" s="121"/>
    </row>
    <row r="80" spans="2:12" ht="15.75" customHeight="1">
      <c r="B80" s="137"/>
      <c r="C80" s="137"/>
      <c r="D80" s="138"/>
      <c r="E80" s="138"/>
      <c r="F80" s="138"/>
      <c r="G80" s="138"/>
      <c r="H80" s="138"/>
      <c r="I80" s="122"/>
      <c r="J80" s="121"/>
      <c r="K80" s="121"/>
      <c r="L80" s="121"/>
    </row>
    <row r="81" spans="2:12" ht="15.75" customHeight="1">
      <c r="B81" s="139" t="s">
        <v>37</v>
      </c>
      <c r="C81" s="139"/>
      <c r="D81" s="140" t="s">
        <v>27</v>
      </c>
      <c r="E81" s="140" t="s">
        <v>28</v>
      </c>
      <c r="F81" s="140" t="s">
        <v>29</v>
      </c>
      <c r="G81" s="140" t="s">
        <v>38</v>
      </c>
      <c r="H81" s="140" t="s">
        <v>5</v>
      </c>
      <c r="I81" s="122"/>
      <c r="J81" s="121"/>
      <c r="K81" s="121"/>
      <c r="L81" s="121"/>
    </row>
    <row r="82" spans="2:12" ht="15.75" customHeight="1">
      <c r="B82" s="141" t="str">
        <f>O4</f>
        <v>Cerovsek</v>
      </c>
      <c r="C82" s="141"/>
      <c r="D82" s="142">
        <f>P18</f>
        <v>0</v>
      </c>
      <c r="E82" s="142">
        <f>O17</f>
        <v>97</v>
      </c>
      <c r="F82" s="143">
        <f>Q17</f>
        <v>20</v>
      </c>
      <c r="G82" s="144">
        <f t="shared" ref="G82:G87" si="13">ROUNDDOWN(E82/F82,3)</f>
        <v>4.8499999999999996</v>
      </c>
      <c r="H82" s="143">
        <f>Q19</f>
        <v>25</v>
      </c>
      <c r="I82" s="122"/>
      <c r="J82" s="121"/>
      <c r="K82" s="121"/>
      <c r="L82" s="121"/>
    </row>
    <row r="83" spans="2:12" ht="15.75" customHeight="1">
      <c r="B83" s="141" t="str">
        <f>R4</f>
        <v>Färber</v>
      </c>
      <c r="C83" s="141"/>
      <c r="D83" s="145">
        <f>S18</f>
        <v>0</v>
      </c>
      <c r="E83" s="142">
        <f>R17</f>
        <v>75</v>
      </c>
      <c r="F83" s="143">
        <f>T17</f>
        <v>20</v>
      </c>
      <c r="G83" s="144">
        <f t="shared" si="13"/>
        <v>3.75</v>
      </c>
      <c r="H83" s="143">
        <f>T19</f>
        <v>18</v>
      </c>
      <c r="I83" s="122"/>
      <c r="J83" s="121"/>
      <c r="K83" s="121"/>
      <c r="L83" s="121"/>
    </row>
    <row r="84" spans="2:12" ht="15.75" customHeight="1">
      <c r="B84" s="141" t="str">
        <f>U4</f>
        <v>Kahofer</v>
      </c>
      <c r="C84" s="141"/>
      <c r="D84" s="145">
        <f>V18</f>
        <v>0</v>
      </c>
      <c r="E84" s="142">
        <f>U17</f>
        <v>49</v>
      </c>
      <c r="F84" s="142">
        <f>W17</f>
        <v>9</v>
      </c>
      <c r="G84" s="144">
        <f t="shared" si="13"/>
        <v>5.444</v>
      </c>
      <c r="H84" s="143">
        <f>W19</f>
        <v>19</v>
      </c>
      <c r="I84" s="122"/>
      <c r="J84" s="121"/>
      <c r="K84" s="121"/>
      <c r="L84" s="121"/>
    </row>
    <row r="85" spans="2:12" ht="15.75" customHeight="1">
      <c r="B85" s="141" t="str">
        <f>X4</f>
        <v>Rabatscher</v>
      </c>
      <c r="C85" s="141"/>
      <c r="D85" s="142">
        <f>Y18</f>
        <v>0</v>
      </c>
      <c r="E85" s="142">
        <f>X17</f>
        <v>70</v>
      </c>
      <c r="F85" s="143">
        <f>Z17</f>
        <v>20</v>
      </c>
      <c r="G85" s="144">
        <f t="shared" si="13"/>
        <v>3.5</v>
      </c>
      <c r="H85" s="143">
        <f>Z19</f>
        <v>13</v>
      </c>
      <c r="I85" s="122"/>
      <c r="J85" s="121"/>
      <c r="K85" s="121"/>
      <c r="L85" s="121"/>
    </row>
    <row r="86" spans="2:12" ht="15.75" customHeight="1">
      <c r="B86" s="146" t="str">
        <f>AD4</f>
        <v>Tumbaridis</v>
      </c>
      <c r="C86" s="146"/>
      <c r="D86" s="147">
        <f>AE18</f>
        <v>0</v>
      </c>
      <c r="E86" s="147">
        <f>AD17</f>
        <v>45</v>
      </c>
      <c r="F86" s="148">
        <f>AF17</f>
        <v>20</v>
      </c>
      <c r="G86" s="149">
        <f t="shared" si="13"/>
        <v>2.25</v>
      </c>
      <c r="H86" s="148">
        <f>AF19</f>
        <v>6</v>
      </c>
      <c r="I86" s="122"/>
      <c r="J86" s="121"/>
      <c r="K86" s="121"/>
      <c r="L86" s="121"/>
    </row>
    <row r="87" spans="2:12" ht="15.75" customHeight="1">
      <c r="B87" s="150" t="s">
        <v>39</v>
      </c>
      <c r="C87" s="150"/>
      <c r="D87" s="142">
        <f>SUM(D82:D86)</f>
        <v>0</v>
      </c>
      <c r="E87" s="142">
        <f>SUM(E82:E86)</f>
        <v>336</v>
      </c>
      <c r="F87" s="142">
        <f>SUM(F82:F86)</f>
        <v>89</v>
      </c>
      <c r="G87" s="144">
        <f t="shared" si="13"/>
        <v>3.7749999999999999</v>
      </c>
      <c r="H87" s="143">
        <f>MAX(H82:H86)</f>
        <v>25</v>
      </c>
    </row>
    <row r="88" spans="2:12" ht="15.75" customHeight="1">
      <c r="B88" s="150"/>
      <c r="C88" s="150"/>
      <c r="D88" s="142"/>
      <c r="E88" s="142"/>
      <c r="F88" s="142"/>
      <c r="G88" s="144"/>
      <c r="H88" s="143"/>
    </row>
    <row r="89" spans="2:12" ht="23">
      <c r="B89" s="137">
        <f>AM21</f>
        <v>3</v>
      </c>
      <c r="C89" s="137"/>
      <c r="D89" s="138" t="str">
        <f>N20</f>
        <v>Walter Tumbaridis</v>
      </c>
      <c r="E89" s="138"/>
      <c r="F89" s="138"/>
      <c r="G89" s="138"/>
      <c r="H89" s="138"/>
    </row>
    <row r="90" spans="2:12" ht="15.75" customHeight="1">
      <c r="B90" s="137"/>
      <c r="C90" s="137"/>
      <c r="D90" s="138"/>
      <c r="E90" s="138"/>
      <c r="F90" s="138"/>
      <c r="G90" s="138"/>
      <c r="H90" s="138"/>
    </row>
    <row r="91" spans="2:12" ht="15.75" customHeight="1">
      <c r="B91" s="139" t="s">
        <v>37</v>
      </c>
      <c r="C91" s="139"/>
      <c r="D91" s="140" t="s">
        <v>27</v>
      </c>
      <c r="E91" s="140" t="s">
        <v>28</v>
      </c>
      <c r="F91" s="140" t="s">
        <v>29</v>
      </c>
      <c r="G91" s="140" t="s">
        <v>38</v>
      </c>
      <c r="H91" s="140" t="s">
        <v>5</v>
      </c>
    </row>
    <row r="92" spans="2:12" ht="15.75" customHeight="1">
      <c r="B92" s="141" t="str">
        <f>O4</f>
        <v>Cerovsek</v>
      </c>
      <c r="C92" s="141"/>
      <c r="D92" s="142">
        <f>P21</f>
        <v>0</v>
      </c>
      <c r="E92" s="142">
        <f>O20</f>
        <v>107</v>
      </c>
      <c r="F92" s="143">
        <f>Q20</f>
        <v>17</v>
      </c>
      <c r="G92" s="144">
        <f t="shared" ref="G92:G97" si="14">ROUNDDOWN(E92/F92,3)</f>
        <v>6.2939999999999996</v>
      </c>
      <c r="H92" s="143">
        <f>Q22</f>
        <v>21</v>
      </c>
    </row>
    <row r="93" spans="2:12" ht="15.75" customHeight="1">
      <c r="B93" s="141" t="str">
        <f>R4</f>
        <v>Färber</v>
      </c>
      <c r="C93" s="141"/>
      <c r="D93" s="145">
        <f>S21</f>
        <v>2</v>
      </c>
      <c r="E93" s="142">
        <f>R20</f>
        <v>71</v>
      </c>
      <c r="F93" s="143">
        <f>T20</f>
        <v>20</v>
      </c>
      <c r="G93" s="144">
        <f t="shared" si="14"/>
        <v>3.55</v>
      </c>
      <c r="H93" s="143">
        <f>T22</f>
        <v>20</v>
      </c>
    </row>
    <row r="94" spans="2:12" ht="15.75" customHeight="1">
      <c r="B94" s="141" t="str">
        <f>U4</f>
        <v>Kahofer</v>
      </c>
      <c r="C94" s="141"/>
      <c r="D94" s="145">
        <f>V21</f>
        <v>0</v>
      </c>
      <c r="E94" s="142">
        <f>U20</f>
        <v>12</v>
      </c>
      <c r="F94" s="142">
        <f>W20</f>
        <v>2</v>
      </c>
      <c r="G94" s="144">
        <f t="shared" si="14"/>
        <v>6</v>
      </c>
      <c r="H94" s="143">
        <f>W22</f>
        <v>12</v>
      </c>
    </row>
    <row r="95" spans="2:12" ht="15.75" customHeight="1">
      <c r="B95" s="141" t="str">
        <f>X4</f>
        <v>Rabatscher</v>
      </c>
      <c r="C95" s="141"/>
      <c r="D95" s="142">
        <f>Y21</f>
        <v>2</v>
      </c>
      <c r="E95" s="142">
        <f>X20</f>
        <v>116</v>
      </c>
      <c r="F95" s="143">
        <f>Z20</f>
        <v>20</v>
      </c>
      <c r="G95" s="144">
        <f t="shared" si="14"/>
        <v>5.8</v>
      </c>
      <c r="H95" s="143">
        <f>Z22</f>
        <v>26</v>
      </c>
    </row>
    <row r="96" spans="2:12" ht="15.75" customHeight="1">
      <c r="B96" s="146" t="str">
        <f>AA4</f>
        <v>Sedlak</v>
      </c>
      <c r="C96" s="146"/>
      <c r="D96" s="147">
        <f>AB21</f>
        <v>2</v>
      </c>
      <c r="E96" s="147">
        <f>AA20</f>
        <v>81</v>
      </c>
      <c r="F96" s="148">
        <f>AC20</f>
        <v>20</v>
      </c>
      <c r="G96" s="149">
        <f t="shared" si="14"/>
        <v>4.05</v>
      </c>
      <c r="H96" s="148">
        <f>AC22</f>
        <v>24</v>
      </c>
    </row>
    <row r="97" spans="2:9" ht="15.75" customHeight="1">
      <c r="B97" s="150" t="s">
        <v>39</v>
      </c>
      <c r="C97" s="150"/>
      <c r="D97" s="142">
        <f>SUM(D92:D96)</f>
        <v>6</v>
      </c>
      <c r="E97" s="142">
        <f>SUM(E92:E96)</f>
        <v>387</v>
      </c>
      <c r="F97" s="142">
        <f>SUM(F92:F96)</f>
        <v>79</v>
      </c>
      <c r="G97" s="144">
        <f t="shared" si="14"/>
        <v>4.8979999999999997</v>
      </c>
      <c r="H97" s="143">
        <f>MAX(H92:H96)</f>
        <v>26</v>
      </c>
    </row>
    <row r="98" spans="2:9" ht="15.75" customHeight="1">
      <c r="B98" s="150"/>
      <c r="C98" s="150"/>
      <c r="D98" s="142"/>
      <c r="E98" s="142"/>
      <c r="F98" s="142"/>
      <c r="G98" s="144"/>
      <c r="H98" s="143"/>
    </row>
    <row r="99" spans="2:9" ht="15.75" customHeight="1">
      <c r="B99" s="137"/>
      <c r="C99" s="137"/>
      <c r="D99" s="154"/>
      <c r="E99" s="154"/>
      <c r="F99" s="154"/>
      <c r="G99" s="154"/>
      <c r="H99" s="154"/>
      <c r="I99" s="155"/>
    </row>
    <row r="100" spans="2:9" ht="15.75" customHeight="1">
      <c r="B100" s="137"/>
      <c r="C100" s="137"/>
      <c r="D100" s="154"/>
      <c r="E100" s="154"/>
      <c r="F100" s="154"/>
      <c r="G100" s="154"/>
      <c r="H100" s="154"/>
      <c r="I100" s="155"/>
    </row>
    <row r="101" spans="2:9" ht="15.75" customHeight="1">
      <c r="B101" s="151"/>
      <c r="C101" s="151"/>
      <c r="D101" s="152"/>
      <c r="E101" s="152"/>
      <c r="F101" s="152"/>
      <c r="G101" s="152"/>
      <c r="H101" s="152"/>
      <c r="I101" s="155"/>
    </row>
    <row r="102" spans="2:9" ht="15.75" customHeight="1">
      <c r="B102" s="141"/>
      <c r="C102" s="141"/>
      <c r="D102" s="142"/>
      <c r="E102" s="142"/>
      <c r="F102" s="143"/>
      <c r="G102" s="144"/>
      <c r="H102" s="143"/>
      <c r="I102" s="155"/>
    </row>
    <row r="103" spans="2:9" ht="15.75" customHeight="1">
      <c r="B103" s="141"/>
      <c r="C103" s="141"/>
      <c r="D103" s="153"/>
      <c r="E103" s="142"/>
      <c r="F103" s="143"/>
      <c r="G103" s="144"/>
      <c r="H103" s="143"/>
      <c r="I103" s="155"/>
    </row>
    <row r="104" spans="2:9" ht="15.75" customHeight="1">
      <c r="B104" s="141"/>
      <c r="C104" s="141"/>
      <c r="D104" s="153"/>
      <c r="E104" s="142"/>
      <c r="F104" s="142"/>
      <c r="G104" s="144"/>
      <c r="H104" s="143"/>
      <c r="I104" s="155"/>
    </row>
    <row r="105" spans="2:9" ht="15.75" customHeight="1">
      <c r="B105" s="141"/>
      <c r="C105" s="141"/>
      <c r="D105" s="142"/>
      <c r="E105" s="142"/>
      <c r="F105" s="143"/>
      <c r="G105" s="144"/>
      <c r="H105" s="143"/>
      <c r="I105" s="155"/>
    </row>
    <row r="106" spans="2:9" ht="15.75" customHeight="1">
      <c r="B106" s="141"/>
      <c r="C106" s="141"/>
      <c r="D106" s="142"/>
      <c r="E106" s="142"/>
      <c r="F106" s="143"/>
      <c r="G106" s="144"/>
      <c r="H106" s="143"/>
      <c r="I106" s="155"/>
    </row>
    <row r="107" spans="2:9" ht="15.75" customHeight="1">
      <c r="B107" s="141"/>
      <c r="C107" s="141"/>
      <c r="D107" s="142"/>
      <c r="E107" s="142"/>
      <c r="F107" s="143"/>
      <c r="G107" s="144"/>
      <c r="H107" s="143"/>
      <c r="I107" s="155"/>
    </row>
    <row r="108" spans="2:9" ht="15.75" customHeight="1">
      <c r="B108" s="150"/>
      <c r="C108" s="150"/>
      <c r="D108" s="142"/>
      <c r="E108" s="142"/>
      <c r="F108" s="142"/>
      <c r="G108" s="144"/>
      <c r="H108" s="143"/>
      <c r="I108" s="155"/>
    </row>
    <row r="109" spans="2:9" ht="15.75" customHeight="1"/>
    <row r="110" spans="2:9" ht="15.75" customHeight="1"/>
    <row r="111" spans="2:9" ht="15.75" customHeight="1"/>
    <row r="112" spans="2:9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spans="28:31" ht="15.75" customHeight="1"/>
    <row r="130" spans="28:31">
      <c r="AB130" s="113"/>
      <c r="AE130" s="113"/>
    </row>
    <row r="131" spans="28:31">
      <c r="AB131" s="113"/>
      <c r="AE131" s="113"/>
    </row>
    <row r="132" spans="28:31">
      <c r="AB132" s="113"/>
      <c r="AE132" s="113"/>
    </row>
    <row r="133" spans="28:31">
      <c r="AB133" s="113"/>
      <c r="AE133" s="113"/>
    </row>
    <row r="134" spans="28:31">
      <c r="AB134" s="113"/>
      <c r="AE134" s="113"/>
    </row>
    <row r="139" spans="28:31">
      <c r="AB139" s="113"/>
      <c r="AE139" s="113"/>
    </row>
    <row r="140" spans="28:31">
      <c r="AB140" s="113"/>
      <c r="AE140" s="113"/>
    </row>
    <row r="141" spans="28:31">
      <c r="AB141" s="113"/>
      <c r="AE141" s="113"/>
    </row>
    <row r="142" spans="28:31">
      <c r="AB142" s="113"/>
      <c r="AE142" s="113"/>
    </row>
    <row r="143" spans="28:31">
      <c r="AB143" s="113"/>
      <c r="AE143" s="113"/>
    </row>
    <row r="144" spans="28:31">
      <c r="AB144" s="113"/>
      <c r="AE144" s="113"/>
    </row>
    <row r="145" spans="28:31">
      <c r="AB145" s="113"/>
      <c r="AE145" s="113"/>
    </row>
    <row r="146" spans="28:31">
      <c r="AB146" s="113"/>
      <c r="AE146" s="113"/>
    </row>
    <row r="147" spans="28:31">
      <c r="AB147" s="113"/>
      <c r="AE147" s="113"/>
    </row>
    <row r="148" spans="28:31">
      <c r="AB148" s="113"/>
      <c r="AE148" s="113"/>
    </row>
    <row r="149" spans="28:31">
      <c r="AB149" s="113"/>
      <c r="AE149" s="113"/>
    </row>
    <row r="150" spans="28:31">
      <c r="AB150" s="113"/>
      <c r="AE150" s="113"/>
    </row>
    <row r="151" spans="28:31">
      <c r="AB151" s="113"/>
      <c r="AE151" s="113"/>
    </row>
    <row r="152" spans="28:31">
      <c r="AB152" s="113"/>
      <c r="AE152" s="113"/>
    </row>
    <row r="153" spans="28:31">
      <c r="AB153" s="113"/>
      <c r="AE153" s="113"/>
    </row>
    <row r="154" spans="28:31">
      <c r="AB154" s="113"/>
      <c r="AE154" s="113"/>
    </row>
    <row r="155" spans="28:31">
      <c r="AB155" s="113"/>
      <c r="AE155" s="113"/>
    </row>
    <row r="156" spans="28:31">
      <c r="AB156" s="113"/>
      <c r="AE156" s="113"/>
    </row>
    <row r="157" spans="28:31">
      <c r="AB157" s="113"/>
      <c r="AE157" s="113"/>
    </row>
    <row r="158" spans="28:31">
      <c r="AB158" s="113"/>
      <c r="AE158" s="113"/>
    </row>
    <row r="159" spans="28:31">
      <c r="AB159" s="113"/>
      <c r="AE159" s="113"/>
    </row>
    <row r="160" spans="28:31">
      <c r="AB160" s="113"/>
      <c r="AE160" s="113"/>
    </row>
    <row r="161" spans="28:31">
      <c r="AB161" s="113"/>
      <c r="AE161" s="113"/>
    </row>
    <row r="162" spans="28:31">
      <c r="AB162" s="113"/>
      <c r="AE162" s="113"/>
    </row>
    <row r="163" spans="28:31">
      <c r="AB163" s="113"/>
      <c r="AE163" s="113"/>
    </row>
    <row r="164" spans="28:31">
      <c r="AB164" s="113"/>
      <c r="AE164" s="113"/>
    </row>
    <row r="165" spans="28:31">
      <c r="AB165" s="113"/>
      <c r="AE165" s="113"/>
    </row>
    <row r="166" spans="28:31">
      <c r="AB166" s="113"/>
      <c r="AE166" s="113"/>
    </row>
    <row r="167" spans="28:31">
      <c r="AB167" s="113"/>
      <c r="AE167" s="113"/>
    </row>
    <row r="168" spans="28:31">
      <c r="AB168" s="113"/>
      <c r="AE168" s="113"/>
    </row>
    <row r="169" spans="28:31">
      <c r="AB169" s="113"/>
      <c r="AE169" s="113"/>
    </row>
  </sheetData>
  <mergeCells count="15">
    <mergeCell ref="N1:AM1"/>
    <mergeCell ref="N2:AM2"/>
    <mergeCell ref="AR27:AR30"/>
    <mergeCell ref="AU27:AU30"/>
    <mergeCell ref="AQ26:AQ30"/>
    <mergeCell ref="AG27:AG30"/>
    <mergeCell ref="AH27:AH30"/>
    <mergeCell ref="AI27:AI30"/>
    <mergeCell ref="AM27:AM30"/>
    <mergeCell ref="N5:N6"/>
    <mergeCell ref="N8:N9"/>
    <mergeCell ref="N11:N12"/>
    <mergeCell ref="N14:N15"/>
    <mergeCell ref="N17:N18"/>
    <mergeCell ref="N20:N21"/>
  </mergeCells>
  <phoneticPr fontId="0" type="noConversion"/>
  <conditionalFormatting sqref="S6 V6 Y6 AB6 AE6 AE9 AB9 Y9 V9 P9 P12 S12 Y12 AB12:AC12 AE12 AE15 AB15 V15 S15 P15 P18 S18 V18 Y18 P21:Q21 S21 V21 Y21 AB21 AE18">
    <cfRule type="cellIs" dxfId="12" priority="13" stopIfTrue="1" operator="equal">
      <formula>1</formula>
    </cfRule>
  </conditionalFormatting>
  <conditionalFormatting sqref="S6 V6 Y6 AB6 AE6 AE9 AB9 Y9 V9 P9 P12 S12 Y12 AB12:AC12 AE12 AE15 AB15 V15 S15 P15 P18 S18 V18 Y18 AE18">
    <cfRule type="cellIs" dxfId="11" priority="11" stopIfTrue="1" operator="equal">
      <formula>2</formula>
    </cfRule>
    <cfRule type="cellIs" dxfId="10" priority="12" stopIfTrue="1" operator="equal">
      <formula>0</formula>
    </cfRule>
  </conditionalFormatting>
  <conditionalFormatting sqref="P21">
    <cfRule type="cellIs" dxfId="9" priority="9" stopIfTrue="1" operator="equal">
      <formula>2</formula>
    </cfRule>
    <cfRule type="cellIs" dxfId="8" priority="10" stopIfTrue="1" operator="equal">
      <formula>0</formula>
    </cfRule>
  </conditionalFormatting>
  <conditionalFormatting sqref="S21">
    <cfRule type="cellIs" dxfId="7" priority="7" stopIfTrue="1" operator="equal">
      <formula>2</formula>
    </cfRule>
    <cfRule type="cellIs" dxfId="6" priority="8" stopIfTrue="1" operator="equal">
      <formula>0</formula>
    </cfRule>
  </conditionalFormatting>
  <conditionalFormatting sqref="V21">
    <cfRule type="cellIs" dxfId="5" priority="5" stopIfTrue="1" operator="equal">
      <formula>2</formula>
    </cfRule>
    <cfRule type="cellIs" dxfId="4" priority="6" stopIfTrue="1" operator="equal">
      <formula>0</formula>
    </cfRule>
  </conditionalFormatting>
  <conditionalFormatting sqref="Y21">
    <cfRule type="cellIs" dxfId="3" priority="3" stopIfTrue="1" operator="equal">
      <formula>2</formula>
    </cfRule>
    <cfRule type="cellIs" dxfId="2" priority="4" stopIfTrue="1" operator="equal">
      <formula>0</formula>
    </cfRule>
  </conditionalFormatting>
  <conditionalFormatting sqref="AB21">
    <cfRule type="cellIs" dxfId="1" priority="1" stopIfTrue="1" operator="equal">
      <formula>2</formula>
    </cfRule>
    <cfRule type="cellIs" dxfId="0" priority="2" stopIfTrue="1" operator="equal">
      <formula>0</formula>
    </cfRule>
  </conditionalFormatting>
  <printOptions horizontalCentered="1" verticalCentered="1" gridLinesSet="0"/>
  <pageMargins left="0" right="0" top="0.43000000000000005" bottom="0.39000000000000007" header="0" footer="0"/>
  <pageSetup paperSize="287" scale="82" pageOrder="overThenDown" orientation="landscape" horizontalDpi="300" verticalDpi="300"/>
  <headerFooter alignWithMargins="0">
    <oddFooter>&amp;L&amp;16Distanz: 200 Pts / 20 HAZ</oddFooter>
  </headerFooter>
  <drawing r:id="rId1"/>
  <extLst>
    <ext xmlns:mx="http://schemas.microsoft.com/office/mac/excel/2008/main" uri="{64002731-A6B0-56B0-2670-7721B7C09600}">
      <mx:PLV Mode="0" OnePage="0" WScale="13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>
      <selection activeCell="A17" sqref="A17"/>
    </sheetView>
  </sheetViews>
  <sheetFormatPr baseColWidth="10" defaultColWidth="10.83203125" defaultRowHeight="14" x14ac:dyDescent="0"/>
  <cols>
    <col min="1" max="1" width="8" style="170" customWidth="1"/>
    <col min="2" max="2" width="17.6640625" style="171" customWidth="1"/>
    <col min="3" max="3" width="6.6640625" style="170" customWidth="1"/>
    <col min="4" max="4" width="7.83203125" style="170" customWidth="1"/>
    <col min="5" max="5" width="8.6640625" style="170" customWidth="1"/>
    <col min="6" max="6" width="6.83203125" style="170" customWidth="1"/>
    <col min="7" max="7" width="9.33203125" style="169" customWidth="1"/>
    <col min="8" max="8" width="7.5" style="168" customWidth="1"/>
    <col min="9" max="9" width="8.6640625" style="167" customWidth="1"/>
    <col min="10" max="16384" width="10.83203125" style="166"/>
  </cols>
  <sheetData>
    <row r="1" spans="1:9" s="194" customFormat="1" ht="33">
      <c r="A1" s="227" t="s">
        <v>42</v>
      </c>
      <c r="B1" s="227"/>
      <c r="C1" s="227"/>
      <c r="D1" s="227"/>
      <c r="E1" s="227"/>
      <c r="F1" s="227"/>
      <c r="G1" s="227"/>
      <c r="H1" s="227"/>
      <c r="I1" s="227"/>
    </row>
    <row r="3" spans="1:9" s="194" customFormat="1" ht="20">
      <c r="A3" s="198" t="s">
        <v>32</v>
      </c>
      <c r="B3" s="197" t="s">
        <v>43</v>
      </c>
      <c r="C3" s="193" t="s">
        <v>41</v>
      </c>
      <c r="D3" s="213" t="s">
        <v>44</v>
      </c>
      <c r="E3" s="196" t="s">
        <v>40</v>
      </c>
      <c r="F3" s="228" t="s">
        <v>45</v>
      </c>
      <c r="G3" s="229"/>
      <c r="H3" s="195" t="s">
        <v>31</v>
      </c>
      <c r="I3" s="211"/>
    </row>
    <row r="4" spans="1:9">
      <c r="I4" s="212"/>
    </row>
    <row r="5" spans="1:9" s="178" customFormat="1" ht="18">
      <c r="A5" s="193"/>
      <c r="B5" s="230"/>
      <c r="C5" s="230"/>
      <c r="D5" s="230"/>
      <c r="E5" s="230"/>
      <c r="F5" s="230"/>
      <c r="G5" s="192"/>
      <c r="H5" s="191" t="s">
        <v>33</v>
      </c>
      <c r="I5" s="211"/>
    </row>
    <row r="6" spans="1:9" ht="15" thickBot="1"/>
    <row r="7" spans="1:9" s="178" customFormat="1" ht="16" thickTop="1" thickBot="1">
      <c r="A7" s="190" t="s">
        <v>10</v>
      </c>
      <c r="B7" s="189" t="s">
        <v>34</v>
      </c>
      <c r="C7" s="188" t="s">
        <v>35</v>
      </c>
      <c r="D7" s="187" t="s">
        <v>27</v>
      </c>
      <c r="E7" s="186" t="s">
        <v>17</v>
      </c>
      <c r="F7" s="186" t="s">
        <v>7</v>
      </c>
      <c r="G7" s="185" t="s">
        <v>8</v>
      </c>
      <c r="H7" s="184" t="s">
        <v>9</v>
      </c>
      <c r="I7" s="183" t="s">
        <v>5</v>
      </c>
    </row>
    <row r="8" spans="1:9" s="178" customFormat="1">
      <c r="A8" s="182">
        <v>1</v>
      </c>
      <c r="B8" s="181" t="s">
        <v>62</v>
      </c>
      <c r="C8" s="231" t="s">
        <v>43</v>
      </c>
      <c r="D8" s="180">
        <v>10</v>
      </c>
      <c r="E8" s="180">
        <v>1000</v>
      </c>
      <c r="F8" s="180">
        <v>23</v>
      </c>
      <c r="G8" s="232">
        <v>43.478000000000002</v>
      </c>
      <c r="H8" s="232">
        <v>100</v>
      </c>
      <c r="I8" s="233">
        <v>199</v>
      </c>
    </row>
    <row r="9" spans="1:9" s="178" customFormat="1">
      <c r="A9" s="182">
        <v>2</v>
      </c>
      <c r="B9" s="181" t="s">
        <v>63</v>
      </c>
      <c r="C9" s="231" t="s">
        <v>49</v>
      </c>
      <c r="D9" s="180">
        <v>8</v>
      </c>
      <c r="E9" s="180">
        <v>878</v>
      </c>
      <c r="F9" s="180">
        <v>77</v>
      </c>
      <c r="G9" s="232">
        <v>11.401999999999999</v>
      </c>
      <c r="H9" s="214">
        <v>12.5</v>
      </c>
      <c r="I9" s="179">
        <v>64</v>
      </c>
    </row>
    <row r="10" spans="1:9" s="178" customFormat="1">
      <c r="A10" s="182">
        <v>3</v>
      </c>
      <c r="B10" s="181" t="s">
        <v>65</v>
      </c>
      <c r="C10" s="231" t="s">
        <v>61</v>
      </c>
      <c r="D10" s="180">
        <v>6</v>
      </c>
      <c r="E10" s="180">
        <v>387</v>
      </c>
      <c r="F10" s="180">
        <v>79</v>
      </c>
      <c r="G10" s="232">
        <v>4.8979999999999997</v>
      </c>
      <c r="H10" s="234">
        <v>5.8</v>
      </c>
      <c r="I10" s="233">
        <v>26</v>
      </c>
    </row>
    <row r="11" spans="1:9" s="178" customFormat="1">
      <c r="A11" s="182">
        <v>4</v>
      </c>
      <c r="B11" s="181" t="s">
        <v>64</v>
      </c>
      <c r="C11" s="231" t="s">
        <v>52</v>
      </c>
      <c r="D11" s="180">
        <v>4</v>
      </c>
      <c r="E11" s="180">
        <v>404</v>
      </c>
      <c r="F11" s="180">
        <v>82</v>
      </c>
      <c r="G11" s="232">
        <v>4.9260000000000002</v>
      </c>
      <c r="H11" s="232">
        <v>6.85</v>
      </c>
      <c r="I11" s="233">
        <v>62</v>
      </c>
    </row>
    <row r="12" spans="1:9" s="178" customFormat="1">
      <c r="A12" s="182">
        <v>5</v>
      </c>
      <c r="B12" s="181" t="s">
        <v>68</v>
      </c>
      <c r="C12" s="231" t="s">
        <v>49</v>
      </c>
      <c r="D12" s="180">
        <v>2</v>
      </c>
      <c r="E12" s="180">
        <v>391</v>
      </c>
      <c r="F12" s="180">
        <v>82</v>
      </c>
      <c r="G12" s="232">
        <v>4.7679999999999998</v>
      </c>
      <c r="H12" s="232">
        <v>6.1</v>
      </c>
      <c r="I12" s="233">
        <v>36</v>
      </c>
    </row>
    <row r="13" spans="1:9" s="178" customFormat="1" ht="15" thickBot="1">
      <c r="A13" s="235">
        <v>6</v>
      </c>
      <c r="B13" s="236" t="s">
        <v>67</v>
      </c>
      <c r="C13" s="237" t="s">
        <v>43</v>
      </c>
      <c r="D13" s="238">
        <v>0</v>
      </c>
      <c r="E13" s="238">
        <v>336</v>
      </c>
      <c r="F13" s="238">
        <v>89</v>
      </c>
      <c r="G13" s="239">
        <v>3.7749999999999999</v>
      </c>
      <c r="H13" s="239" t="s">
        <v>66</v>
      </c>
      <c r="I13" s="240">
        <v>25</v>
      </c>
    </row>
    <row r="14" spans="1:9" s="173" customFormat="1" ht="13" thickTop="1">
      <c r="A14" s="177"/>
      <c r="B14" s="226" t="s">
        <v>36</v>
      </c>
      <c r="C14" s="226"/>
      <c r="D14" s="177"/>
      <c r="E14" s="174">
        <f>SUM(E8:E13)</f>
        <v>3396</v>
      </c>
      <c r="F14" s="174">
        <f>SUM(F8:F13)</f>
        <v>432</v>
      </c>
      <c r="G14" s="176">
        <f t="shared" ref="G8:G14" si="0">IF(F14=0,0,INT((E14/F14)*1000)/1000)</f>
        <v>7.8609999999999998</v>
      </c>
      <c r="H14" s="175"/>
      <c r="I14" s="174"/>
    </row>
    <row r="15" spans="1:9">
      <c r="A15" s="172"/>
    </row>
    <row r="16" spans="1:9">
      <c r="A16" s="172"/>
    </row>
  </sheetData>
  <mergeCells count="4">
    <mergeCell ref="B14:C14"/>
    <mergeCell ref="A1:I1"/>
    <mergeCell ref="F3:G3"/>
    <mergeCell ref="B5:F5"/>
  </mergeCells>
  <pageMargins left="0.51181102362204722" right="0.47244094488188981" top="0.31496062992125984" bottom="0.47244094488188981" header="0.19685039370078741" footer="0.19685039370078741"/>
  <pageSetup paperSize="9" scale="110" orientation="landscape" horizontalDpi="300" verticalDpi="300"/>
  <headerFooter alignWithMargins="0">
    <oddFooter>&amp;L&amp;8©  BSVÖ&amp;C&amp;8Ergebnisse für BSVÖ&amp;R&amp;8&amp;D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6</vt:lpstr>
      <vt:lpstr>Ergebnis</vt:lpstr>
    </vt:vector>
  </TitlesOfParts>
  <Company>WBA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</dc:creator>
  <cp:lastModifiedBy>Petra Scholze</cp:lastModifiedBy>
  <cp:lastPrinted>2012-05-19T22:56:20Z</cp:lastPrinted>
  <dcterms:created xsi:type="dcterms:W3CDTF">2003-03-25T11:18:33Z</dcterms:created>
  <dcterms:modified xsi:type="dcterms:W3CDTF">2012-05-20T20:08:21Z</dcterms:modified>
</cp:coreProperties>
</file>