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odeName="DieseArbeitsmappe" checkCompatibility="1" autoCompressPictures="0"/>
  <bookViews>
    <workbookView xWindow="0" yWindow="0" windowWidth="19320" windowHeight="15480" tabRatio="825" firstSheet="7" activeTab="11"/>
  </bookViews>
  <sheets>
    <sheet name="AUG-BCE" sheetId="38" r:id="rId1"/>
    <sheet name="WBA-POT" sheetId="39" r:id="rId2"/>
    <sheet name="BCE-GBK" sheetId="14" r:id="rId3"/>
    <sheet name="BIG-POT" sheetId="10" r:id="rId4"/>
    <sheet name="WBA-BIG" sheetId="12" r:id="rId5"/>
    <sheet name="AUG-GBK" sheetId="31" r:id="rId6"/>
    <sheet name="gruppen" sheetId="2" r:id="rId7"/>
    <sheet name="WBA-BCE" sheetId="45" r:id="rId8"/>
    <sheet name="AUG-POT" sheetId="46" r:id="rId9"/>
    <sheet name="BIG-GBK" sheetId="47" r:id="rId10"/>
    <sheet name="BCE-POT " sheetId="48" r:id="rId11"/>
    <sheet name="WBA-AUG" sheetId="49" r:id="rId12"/>
    <sheet name="Endstand" sheetId="44" r:id="rId13"/>
    <sheet name="frei" sheetId="28" r:id="rId14"/>
    <sheet name="47.2" sheetId="40" r:id="rId15"/>
    <sheet name="71.2" sheetId="41" r:id="rId16"/>
    <sheet name="Einband" sheetId="42" r:id="rId17"/>
    <sheet name="Dreiband" sheetId="43" r:id="rId18"/>
    <sheet name="Einzelergebnisse" sheetId="27" r:id="rId19"/>
  </sheets>
  <definedNames>
    <definedName name="_xlnm.Print_Area" localSheetId="14">'47.2'!$L$1:$AK$23</definedName>
    <definedName name="_xlnm.Print_Area" localSheetId="15">'71.2'!$L$1:$AK$23</definedName>
    <definedName name="_xlnm.Print_Area" localSheetId="0">'AUG-BCE'!$A$1:$G$36</definedName>
    <definedName name="_xlnm.Print_Area" localSheetId="5">'AUG-GBK'!$A$1:$G$36</definedName>
    <definedName name="_xlnm.Print_Area" localSheetId="8">'AUG-POT'!$A$1:$G$36</definedName>
    <definedName name="_xlnm.Print_Area" localSheetId="2">'BCE-GBK'!$A$1:$H$36</definedName>
    <definedName name="_xlnm.Print_Area" localSheetId="10">'BCE-POT '!$A$1:$G$36</definedName>
    <definedName name="_xlnm.Print_Area" localSheetId="9">'BIG-GBK'!$A$1:$G$36</definedName>
    <definedName name="_xlnm.Print_Area" localSheetId="3">'BIG-POT'!$A$1:$H$36</definedName>
    <definedName name="_xlnm.Print_Area" localSheetId="17">Dreiband!$L$1:$AK$23</definedName>
    <definedName name="_xlnm.Print_Area" localSheetId="16">Einband!$L$1:$AK$23</definedName>
    <definedName name="_xlnm.Print_Area" localSheetId="12">Endstand!$L$1:$AH$22</definedName>
    <definedName name="_xlnm.Print_Area" localSheetId="13">frei!$L$1:$AK$23</definedName>
    <definedName name="_xlnm.Print_Area" localSheetId="6">gruppen!$L$1:$AH$22</definedName>
    <definedName name="_xlnm.Print_Area" localSheetId="11">'WBA-AUG'!$A$1:$G$36</definedName>
    <definedName name="_xlnm.Print_Area" localSheetId="7">'WBA-BCE'!$A$1:$G$36</definedName>
    <definedName name="_xlnm.Print_Area" localSheetId="4">'WBA-BIG'!$A$1:$H$36</definedName>
    <definedName name="_xlnm.Print_Area" localSheetId="1">'WBA-POT'!$A$1:$H$36</definedName>
    <definedName name="Schnitt" localSheetId="14">'47.2'!$L$4:$AL$22</definedName>
    <definedName name="Schnitt" localSheetId="15">'71.2'!$L$4:$AL$22</definedName>
    <definedName name="Schnitt" localSheetId="17">Dreiband!$L$4:$AL$22</definedName>
    <definedName name="Schnitt" localSheetId="16">Einband!$L$4:$AL$22</definedName>
    <definedName name="Schnitt" localSheetId="12">Endstand!$L$4:$AI$22</definedName>
    <definedName name="Schnitt" localSheetId="13">frei!$L$4:$AL$22</definedName>
    <definedName name="Schnitt">gruppen!$L$4:$AI$22</definedName>
    <definedName name="tabelle" localSheetId="18">Einzelergebnisse!$A$34:$I$40</definedName>
    <definedName name="tabelle_1" localSheetId="18">Einzelergebnisse!$A$45:$I$51</definedName>
    <definedName name="tabelle_2" localSheetId="18">Einzelergebnisse!$A$56:$I$62</definedName>
    <definedName name="tabelle_3" localSheetId="18">Einzelergebnisse!$A$68:$I$74</definedName>
    <definedName name="tabelle_4" localSheetId="18">Einzelergebnisse!$A$80:$I$86</definedName>
    <definedName name="tabelle_5" localSheetId="18">Einzelergebnisse!$A$23:$F$29</definedName>
    <definedName name="tabelle_6" localSheetId="18">Einzelergebnisse!$A$9:$F$12</definedName>
    <definedName name="tabelle_7" localSheetId="18">Einzelergebnisse!$A$16:$F$19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27" l="1"/>
  <c r="G58" i="27"/>
  <c r="I25" i="49"/>
  <c r="I26" i="49"/>
  <c r="I27" i="49"/>
  <c r="I28" i="49"/>
  <c r="I29" i="49"/>
  <c r="I31" i="49"/>
  <c r="D31" i="49"/>
  <c r="C31" i="49"/>
  <c r="F29" i="49"/>
  <c r="F28" i="49"/>
  <c r="F27" i="49"/>
  <c r="F26" i="49"/>
  <c r="F25" i="49"/>
  <c r="I13" i="49"/>
  <c r="I14" i="49"/>
  <c r="I15" i="49"/>
  <c r="I16" i="49"/>
  <c r="I17" i="49"/>
  <c r="I19" i="49"/>
  <c r="D19" i="49"/>
  <c r="C19" i="49"/>
  <c r="F17" i="49"/>
  <c r="F16" i="49"/>
  <c r="F15" i="49"/>
  <c r="F14" i="49"/>
  <c r="F13" i="49"/>
  <c r="G60" i="27"/>
  <c r="G59" i="27"/>
  <c r="G38" i="27"/>
  <c r="G39" i="27"/>
  <c r="I25" i="48"/>
  <c r="I26" i="48"/>
  <c r="I27" i="48"/>
  <c r="I28" i="48"/>
  <c r="I29" i="48"/>
  <c r="I31" i="48"/>
  <c r="D31" i="48"/>
  <c r="C31" i="48"/>
  <c r="F29" i="48"/>
  <c r="F28" i="48"/>
  <c r="F27" i="48"/>
  <c r="F26" i="48"/>
  <c r="F25" i="48"/>
  <c r="I13" i="48"/>
  <c r="I14" i="48"/>
  <c r="I15" i="48"/>
  <c r="I16" i="48"/>
  <c r="I17" i="48"/>
  <c r="I19" i="48"/>
  <c r="D19" i="48"/>
  <c r="C19" i="48"/>
  <c r="F17" i="48"/>
  <c r="F16" i="48"/>
  <c r="F15" i="48"/>
  <c r="F14" i="48"/>
  <c r="F13" i="48"/>
  <c r="I25" i="47"/>
  <c r="I26" i="47"/>
  <c r="I27" i="47"/>
  <c r="I28" i="47"/>
  <c r="I29" i="47"/>
  <c r="I31" i="47"/>
  <c r="D31" i="47"/>
  <c r="C31" i="47"/>
  <c r="F29" i="47"/>
  <c r="F28" i="47"/>
  <c r="F27" i="47"/>
  <c r="F26" i="47"/>
  <c r="F25" i="47"/>
  <c r="I13" i="47"/>
  <c r="I14" i="47"/>
  <c r="I15" i="47"/>
  <c r="I16" i="47"/>
  <c r="I17" i="47"/>
  <c r="I19" i="47"/>
  <c r="D19" i="47"/>
  <c r="C19" i="47"/>
  <c r="F17" i="47"/>
  <c r="F16" i="47"/>
  <c r="F15" i="47"/>
  <c r="F14" i="47"/>
  <c r="F13" i="47"/>
  <c r="G83" i="27"/>
  <c r="G82" i="27"/>
  <c r="G49" i="27"/>
  <c r="G47" i="27"/>
  <c r="V11" i="40"/>
  <c r="X11" i="40"/>
  <c r="S14" i="40"/>
  <c r="W12" i="40"/>
  <c r="V13" i="40"/>
  <c r="W13" i="40"/>
  <c r="X13" i="40"/>
  <c r="AA7" i="28"/>
  <c r="I25" i="46"/>
  <c r="I26" i="46"/>
  <c r="I27" i="46"/>
  <c r="I28" i="46"/>
  <c r="I29" i="46"/>
  <c r="I31" i="46"/>
  <c r="D31" i="46"/>
  <c r="C31" i="46"/>
  <c r="F29" i="46"/>
  <c r="F28" i="46"/>
  <c r="F27" i="46"/>
  <c r="F26" i="46"/>
  <c r="F25" i="46"/>
  <c r="I13" i="46"/>
  <c r="I14" i="46"/>
  <c r="I15" i="46"/>
  <c r="I16" i="46"/>
  <c r="I17" i="46"/>
  <c r="I19" i="46"/>
  <c r="D19" i="46"/>
  <c r="C19" i="46"/>
  <c r="F17" i="46"/>
  <c r="F16" i="46"/>
  <c r="F15" i="46"/>
  <c r="F14" i="46"/>
  <c r="F13" i="46"/>
  <c r="I25" i="45"/>
  <c r="I26" i="45"/>
  <c r="I27" i="45"/>
  <c r="I29" i="45"/>
  <c r="I31" i="45"/>
  <c r="I13" i="45"/>
  <c r="I14" i="45"/>
  <c r="I15" i="45"/>
  <c r="I17" i="45"/>
  <c r="I19" i="45"/>
  <c r="G37" i="27"/>
  <c r="D31" i="45"/>
  <c r="F29" i="45"/>
  <c r="F27" i="45"/>
  <c r="F26" i="45"/>
  <c r="F25" i="45"/>
  <c r="D19" i="45"/>
  <c r="F17" i="45"/>
  <c r="F15" i="45"/>
  <c r="F14" i="45"/>
  <c r="F13" i="45"/>
  <c r="AF6" i="44"/>
  <c r="AF9" i="44"/>
  <c r="AF12" i="44"/>
  <c r="AF15" i="44"/>
  <c r="AF18" i="44"/>
  <c r="AF21" i="44"/>
  <c r="V38" i="44"/>
  <c r="AG6" i="44"/>
  <c r="AG9" i="44"/>
  <c r="AG12" i="44"/>
  <c r="AG15" i="44"/>
  <c r="AG18" i="44"/>
  <c r="AG21" i="44"/>
  <c r="V39" i="44"/>
  <c r="V40" i="44"/>
  <c r="AP21" i="44"/>
  <c r="AP36" i="44"/>
  <c r="AM5" i="44"/>
  <c r="AM8" i="44"/>
  <c r="AM11" i="44"/>
  <c r="AM14" i="44"/>
  <c r="AM17" i="44"/>
  <c r="AM20" i="44"/>
  <c r="AM21" i="44"/>
  <c r="AM36" i="44"/>
  <c r="AE21" i="44"/>
  <c r="AL5" i="44"/>
  <c r="AL8" i="44"/>
  <c r="AL11" i="44"/>
  <c r="AL14" i="44"/>
  <c r="AL17" i="44"/>
  <c r="AL20" i="44"/>
  <c r="AL21" i="44"/>
  <c r="AL36" i="44"/>
  <c r="AH36" i="44"/>
  <c r="AG36" i="44"/>
  <c r="AF36" i="44"/>
  <c r="AE36" i="44"/>
  <c r="V36" i="44"/>
  <c r="AP18" i="44"/>
  <c r="AP35" i="44"/>
  <c r="AM18" i="44"/>
  <c r="AM35" i="44"/>
  <c r="AE18" i="44"/>
  <c r="AL18" i="44"/>
  <c r="AL35" i="44"/>
  <c r="AH35" i="44"/>
  <c r="AG35" i="44"/>
  <c r="AF35" i="44"/>
  <c r="AE35" i="44"/>
  <c r="V35" i="44"/>
  <c r="AP15" i="44"/>
  <c r="AP34" i="44"/>
  <c r="AM15" i="44"/>
  <c r="AM34" i="44"/>
  <c r="AE15" i="44"/>
  <c r="AL15" i="44"/>
  <c r="AL34" i="44"/>
  <c r="AH34" i="44"/>
  <c r="AG34" i="44"/>
  <c r="AF34" i="44"/>
  <c r="AE34" i="44"/>
  <c r="V34" i="44"/>
  <c r="AP12" i="44"/>
  <c r="AP33" i="44"/>
  <c r="AM12" i="44"/>
  <c r="AM33" i="44"/>
  <c r="AE12" i="44"/>
  <c r="AL12" i="44"/>
  <c r="AL33" i="44"/>
  <c r="AH33" i="44"/>
  <c r="AG33" i="44"/>
  <c r="AF33" i="44"/>
  <c r="AE33" i="44"/>
  <c r="V33" i="44"/>
  <c r="AP9" i="44"/>
  <c r="AP32" i="44"/>
  <c r="AM9" i="44"/>
  <c r="AM32" i="44"/>
  <c r="AE9" i="44"/>
  <c r="AL9" i="44"/>
  <c r="AL32" i="44"/>
  <c r="AH32" i="44"/>
  <c r="AG32" i="44"/>
  <c r="AF32" i="44"/>
  <c r="AE32" i="44"/>
  <c r="V32" i="44"/>
  <c r="AP6" i="44"/>
  <c r="AP31" i="44"/>
  <c r="AM6" i="44"/>
  <c r="AM31" i="44"/>
  <c r="AE6" i="44"/>
  <c r="AL6" i="44"/>
  <c r="AL31" i="44"/>
  <c r="AH31" i="44"/>
  <c r="AG31" i="44"/>
  <c r="AF31" i="44"/>
  <c r="AE31" i="44"/>
  <c r="V31" i="44"/>
  <c r="AP27" i="44"/>
  <c r="AO5" i="44"/>
  <c r="AO8" i="44"/>
  <c r="AO11" i="44"/>
  <c r="AO14" i="44"/>
  <c r="AO17" i="44"/>
  <c r="AO20" i="44"/>
  <c r="AO21" i="44"/>
  <c r="AN5" i="44"/>
  <c r="AN8" i="44"/>
  <c r="AN11" i="44"/>
  <c r="AN14" i="44"/>
  <c r="AN17" i="44"/>
  <c r="AN20" i="44"/>
  <c r="AN21" i="44"/>
  <c r="AK21" i="44"/>
  <c r="AI21" i="44"/>
  <c r="L21" i="44"/>
  <c r="J19" i="44"/>
  <c r="G19" i="44"/>
  <c r="E19" i="44"/>
  <c r="B15" i="44"/>
  <c r="B16" i="44"/>
  <c r="B17" i="44"/>
  <c r="B18" i="44"/>
  <c r="B19" i="44"/>
  <c r="AO18" i="44"/>
  <c r="AN18" i="44"/>
  <c r="AK18" i="44"/>
  <c r="AI18" i="44"/>
  <c r="L18" i="44"/>
  <c r="J18" i="44"/>
  <c r="G18" i="44"/>
  <c r="E18" i="44"/>
  <c r="J17" i="44"/>
  <c r="G17" i="44"/>
  <c r="E17" i="44"/>
  <c r="J16" i="44"/>
  <c r="G16" i="44"/>
  <c r="E16" i="44"/>
  <c r="AO15" i="44"/>
  <c r="AN15" i="44"/>
  <c r="AK15" i="44"/>
  <c r="AI15" i="44"/>
  <c r="L15" i="44"/>
  <c r="J15" i="44"/>
  <c r="G15" i="44"/>
  <c r="E15" i="44"/>
  <c r="J14" i="44"/>
  <c r="G14" i="44"/>
  <c r="E14" i="44"/>
  <c r="B11" i="44"/>
  <c r="B12" i="44"/>
  <c r="B13" i="44"/>
  <c r="B14" i="44"/>
  <c r="J13" i="44"/>
  <c r="G13" i="44"/>
  <c r="E13" i="44"/>
  <c r="AO12" i="44"/>
  <c r="AN12" i="44"/>
  <c r="AK12" i="44"/>
  <c r="AI12" i="44"/>
  <c r="L12" i="44"/>
  <c r="J12" i="44"/>
  <c r="G12" i="44"/>
  <c r="E12" i="44"/>
  <c r="J11" i="44"/>
  <c r="G11" i="44"/>
  <c r="E11" i="44"/>
  <c r="J10" i="44"/>
  <c r="G10" i="44"/>
  <c r="E10" i="44"/>
  <c r="B8" i="44"/>
  <c r="B9" i="44"/>
  <c r="B10" i="44"/>
  <c r="AO9" i="44"/>
  <c r="AN9" i="44"/>
  <c r="AK9" i="44"/>
  <c r="AI9" i="44"/>
  <c r="L9" i="44"/>
  <c r="J9" i="44"/>
  <c r="G9" i="44"/>
  <c r="E9" i="44"/>
  <c r="J8" i="44"/>
  <c r="G8" i="44"/>
  <c r="E8" i="44"/>
  <c r="J7" i="44"/>
  <c r="G7" i="44"/>
  <c r="E7" i="44"/>
  <c r="B6" i="44"/>
  <c r="B7" i="44"/>
  <c r="AO6" i="44"/>
  <c r="AN6" i="44"/>
  <c r="AK6" i="44"/>
  <c r="AI6" i="44"/>
  <c r="L6" i="44"/>
  <c r="J6" i="44"/>
  <c r="G6" i="44"/>
  <c r="E6" i="44"/>
  <c r="J5" i="44"/>
  <c r="G5" i="44"/>
  <c r="E5" i="44"/>
  <c r="B5" i="44"/>
  <c r="AB4" i="44"/>
  <c r="Y4" i="44"/>
  <c r="V4" i="44"/>
  <c r="S4" i="44"/>
  <c r="P4" i="44"/>
  <c r="M4" i="44"/>
  <c r="G85" i="27"/>
  <c r="G61" i="27"/>
  <c r="G36" i="27"/>
  <c r="G72" i="27"/>
  <c r="E87" i="27"/>
  <c r="F63" i="27"/>
  <c r="E63" i="27"/>
  <c r="G63" i="27"/>
  <c r="E52" i="27"/>
  <c r="F52" i="27"/>
  <c r="G52" i="27"/>
  <c r="F41" i="27"/>
  <c r="E41" i="27"/>
  <c r="M17" i="43"/>
  <c r="AB17" i="43"/>
  <c r="S17" i="43"/>
  <c r="AF18" i="43"/>
  <c r="Y5" i="43"/>
  <c r="V5" i="43"/>
  <c r="P5" i="43"/>
  <c r="S5" i="43"/>
  <c r="AF6" i="43"/>
  <c r="P20" i="43"/>
  <c r="Y20" i="43"/>
  <c r="V20" i="43"/>
  <c r="AF21" i="43"/>
  <c r="AB8" i="43"/>
  <c r="S8" i="43"/>
  <c r="M8" i="43"/>
  <c r="V8" i="43"/>
  <c r="AF9" i="43"/>
  <c r="P11" i="43"/>
  <c r="V11" i="43"/>
  <c r="M11" i="43"/>
  <c r="Y11" i="43"/>
  <c r="AF12" i="43"/>
  <c r="M14" i="43"/>
  <c r="S14" i="43"/>
  <c r="P14" i="43"/>
  <c r="AB14" i="43"/>
  <c r="AF15" i="43"/>
  <c r="AF23" i="43"/>
  <c r="AA5" i="43"/>
  <c r="X5" i="43"/>
  <c r="R5" i="43"/>
  <c r="U5" i="43"/>
  <c r="AG6" i="43"/>
  <c r="O17" i="43"/>
  <c r="AD17" i="43"/>
  <c r="U17" i="43"/>
  <c r="AG18" i="43"/>
  <c r="AD8" i="43"/>
  <c r="U8" i="43"/>
  <c r="O8" i="43"/>
  <c r="X8" i="43"/>
  <c r="AG9" i="43"/>
  <c r="R20" i="43"/>
  <c r="AA20" i="43"/>
  <c r="X20" i="43"/>
  <c r="AG21" i="43"/>
  <c r="R11" i="43"/>
  <c r="X11" i="43"/>
  <c r="O11" i="43"/>
  <c r="AA11" i="43"/>
  <c r="AG12" i="43"/>
  <c r="O14" i="43"/>
  <c r="U14" i="43"/>
  <c r="R14" i="43"/>
  <c r="AD14" i="43"/>
  <c r="AG15" i="43"/>
  <c r="AG23" i="43"/>
  <c r="AH23" i="43"/>
  <c r="S17" i="42"/>
  <c r="M17" i="42"/>
  <c r="AB17" i="42"/>
  <c r="AF18" i="42"/>
  <c r="Y11" i="42"/>
  <c r="P11" i="42"/>
  <c r="V11" i="42"/>
  <c r="M11" i="42"/>
  <c r="AF12" i="42"/>
  <c r="Y5" i="42"/>
  <c r="P5" i="42"/>
  <c r="S5" i="42"/>
  <c r="AF6" i="42"/>
  <c r="P20" i="42"/>
  <c r="Y20" i="42"/>
  <c r="V20" i="42"/>
  <c r="AF21" i="42"/>
  <c r="AB8" i="42"/>
  <c r="S8" i="42"/>
  <c r="M8" i="42"/>
  <c r="V8" i="42"/>
  <c r="AF9" i="42"/>
  <c r="S14" i="42"/>
  <c r="P14" i="42"/>
  <c r="AB14" i="42"/>
  <c r="AF15" i="42"/>
  <c r="AF23" i="42"/>
  <c r="AA11" i="42"/>
  <c r="R11" i="42"/>
  <c r="X11" i="42"/>
  <c r="O11" i="42"/>
  <c r="AG12" i="42"/>
  <c r="U17" i="42"/>
  <c r="O17" i="42"/>
  <c r="AD17" i="42"/>
  <c r="AG18" i="42"/>
  <c r="AA5" i="42"/>
  <c r="R5" i="42"/>
  <c r="U5" i="42"/>
  <c r="AG6" i="42"/>
  <c r="AD8" i="42"/>
  <c r="U8" i="42"/>
  <c r="O8" i="42"/>
  <c r="X8" i="42"/>
  <c r="AG9" i="42"/>
  <c r="R20" i="42"/>
  <c r="AA20" i="42"/>
  <c r="X20" i="42"/>
  <c r="AG21" i="42"/>
  <c r="U14" i="42"/>
  <c r="R14" i="42"/>
  <c r="AD14" i="42"/>
  <c r="AG15" i="42"/>
  <c r="AG23" i="42"/>
  <c r="AH23" i="42"/>
  <c r="M17" i="41"/>
  <c r="AB17" i="41"/>
  <c r="S17" i="41"/>
  <c r="AF18" i="41"/>
  <c r="Y5" i="41"/>
  <c r="V5" i="41"/>
  <c r="P5" i="41"/>
  <c r="S5" i="41"/>
  <c r="AF6" i="41"/>
  <c r="P20" i="41"/>
  <c r="Y20" i="41"/>
  <c r="V20" i="41"/>
  <c r="AF21" i="41"/>
  <c r="AB8" i="41"/>
  <c r="S8" i="41"/>
  <c r="M8" i="41"/>
  <c r="V8" i="41"/>
  <c r="AF9" i="41"/>
  <c r="M14" i="41"/>
  <c r="S14" i="41"/>
  <c r="P14" i="41"/>
  <c r="AB14" i="41"/>
  <c r="AF15" i="41"/>
  <c r="P11" i="41"/>
  <c r="V11" i="41"/>
  <c r="M11" i="41"/>
  <c r="Y11" i="41"/>
  <c r="AF12" i="41"/>
  <c r="AF23" i="41"/>
  <c r="AA5" i="41"/>
  <c r="X5" i="41"/>
  <c r="R5" i="41"/>
  <c r="U5" i="41"/>
  <c r="AG6" i="41"/>
  <c r="O17" i="41"/>
  <c r="AD17" i="41"/>
  <c r="U17" i="41"/>
  <c r="AG18" i="41"/>
  <c r="AD8" i="41"/>
  <c r="U8" i="41"/>
  <c r="O8" i="41"/>
  <c r="X8" i="41"/>
  <c r="AG9" i="41"/>
  <c r="R20" i="41"/>
  <c r="AA20" i="41"/>
  <c r="X20" i="41"/>
  <c r="AG21" i="41"/>
  <c r="O14" i="41"/>
  <c r="U14" i="41"/>
  <c r="R14" i="41"/>
  <c r="AD14" i="41"/>
  <c r="AG15" i="41"/>
  <c r="R11" i="41"/>
  <c r="X11" i="41"/>
  <c r="O11" i="41"/>
  <c r="AA11" i="41"/>
  <c r="AG12" i="41"/>
  <c r="AG23" i="41"/>
  <c r="AH23" i="41"/>
  <c r="J14" i="41"/>
  <c r="M17" i="40"/>
  <c r="AB17" i="40"/>
  <c r="S17" i="40"/>
  <c r="AF18" i="40"/>
  <c r="Y5" i="40"/>
  <c r="V5" i="40"/>
  <c r="P5" i="40"/>
  <c r="S5" i="40"/>
  <c r="AF6" i="40"/>
  <c r="P20" i="40"/>
  <c r="Y20" i="40"/>
  <c r="V20" i="40"/>
  <c r="AF21" i="40"/>
  <c r="AB8" i="40"/>
  <c r="S8" i="40"/>
  <c r="M8" i="40"/>
  <c r="V8" i="40"/>
  <c r="AF9" i="40"/>
  <c r="P11" i="40"/>
  <c r="M11" i="40"/>
  <c r="Y11" i="40"/>
  <c r="AF12" i="40"/>
  <c r="M14" i="40"/>
  <c r="P14" i="40"/>
  <c r="AB14" i="40"/>
  <c r="AF15" i="40"/>
  <c r="AF23" i="40"/>
  <c r="AA5" i="40"/>
  <c r="X5" i="40"/>
  <c r="R5" i="40"/>
  <c r="U5" i="40"/>
  <c r="AG6" i="40"/>
  <c r="O17" i="40"/>
  <c r="AD17" i="40"/>
  <c r="U17" i="40"/>
  <c r="AG18" i="40"/>
  <c r="AD8" i="40"/>
  <c r="U8" i="40"/>
  <c r="O8" i="40"/>
  <c r="X8" i="40"/>
  <c r="AG9" i="40"/>
  <c r="R20" i="40"/>
  <c r="AA20" i="40"/>
  <c r="X20" i="40"/>
  <c r="AG21" i="40"/>
  <c r="R11" i="40"/>
  <c r="O11" i="40"/>
  <c r="AA11" i="40"/>
  <c r="AG12" i="40"/>
  <c r="O14" i="40"/>
  <c r="U14" i="40"/>
  <c r="R14" i="40"/>
  <c r="AD14" i="40"/>
  <c r="AG15" i="40"/>
  <c r="AG23" i="40"/>
  <c r="AH23" i="40"/>
  <c r="M17" i="28"/>
  <c r="AB17" i="28"/>
  <c r="S17" i="28"/>
  <c r="AF18" i="28"/>
  <c r="Y5" i="28"/>
  <c r="V5" i="28"/>
  <c r="P5" i="28"/>
  <c r="S5" i="28"/>
  <c r="AF6" i="28"/>
  <c r="P20" i="28"/>
  <c r="Y20" i="28"/>
  <c r="V20" i="28"/>
  <c r="AF21" i="28"/>
  <c r="AB8" i="28"/>
  <c r="S8" i="28"/>
  <c r="M8" i="28"/>
  <c r="V8" i="28"/>
  <c r="AF9" i="28"/>
  <c r="M14" i="28"/>
  <c r="S14" i="28"/>
  <c r="P14" i="28"/>
  <c r="AB14" i="28"/>
  <c r="AF15" i="28"/>
  <c r="P11" i="28"/>
  <c r="V11" i="28"/>
  <c r="M11" i="28"/>
  <c r="Y11" i="28"/>
  <c r="AF12" i="28"/>
  <c r="AF23" i="28"/>
  <c r="AA5" i="28"/>
  <c r="X5" i="28"/>
  <c r="R5" i="28"/>
  <c r="U5" i="28"/>
  <c r="AG6" i="28"/>
  <c r="O17" i="28"/>
  <c r="AD17" i="28"/>
  <c r="U17" i="28"/>
  <c r="AG18" i="28"/>
  <c r="AD8" i="28"/>
  <c r="U8" i="28"/>
  <c r="O8" i="28"/>
  <c r="X8" i="28"/>
  <c r="AG9" i="28"/>
  <c r="R20" i="28"/>
  <c r="AA20" i="28"/>
  <c r="X20" i="28"/>
  <c r="AG21" i="28"/>
  <c r="O14" i="28"/>
  <c r="U14" i="28"/>
  <c r="R14" i="28"/>
  <c r="AD14" i="28"/>
  <c r="AG15" i="28"/>
  <c r="R11" i="28"/>
  <c r="X11" i="28"/>
  <c r="O11" i="28"/>
  <c r="AA11" i="28"/>
  <c r="AG12" i="28"/>
  <c r="AG23" i="28"/>
  <c r="AH23" i="28"/>
  <c r="G70" i="27"/>
  <c r="I29" i="31"/>
  <c r="I28" i="31"/>
  <c r="I27" i="31"/>
  <c r="I26" i="31"/>
  <c r="I25" i="31"/>
  <c r="I17" i="31"/>
  <c r="I16" i="31"/>
  <c r="I15" i="31"/>
  <c r="I14" i="31"/>
  <c r="I13" i="31"/>
  <c r="J29" i="12"/>
  <c r="J28" i="12"/>
  <c r="J27" i="12"/>
  <c r="J26" i="12"/>
  <c r="J25" i="12"/>
  <c r="J17" i="12"/>
  <c r="J16" i="12"/>
  <c r="J15" i="12"/>
  <c r="J14" i="12"/>
  <c r="J13" i="12"/>
  <c r="J29" i="10"/>
  <c r="J28" i="10"/>
  <c r="J27" i="10"/>
  <c r="J26" i="10"/>
  <c r="J25" i="10"/>
  <c r="J17" i="10"/>
  <c r="J16" i="10"/>
  <c r="J15" i="10"/>
  <c r="J14" i="10"/>
  <c r="J13" i="10"/>
  <c r="J29" i="14"/>
  <c r="J28" i="14"/>
  <c r="J27" i="14"/>
  <c r="J26" i="14"/>
  <c r="J25" i="14"/>
  <c r="J17" i="14"/>
  <c r="J16" i="14"/>
  <c r="J15" i="14"/>
  <c r="J14" i="14"/>
  <c r="J13" i="14"/>
  <c r="J29" i="39"/>
  <c r="J28" i="39"/>
  <c r="J27" i="39"/>
  <c r="J26" i="39"/>
  <c r="J25" i="39"/>
  <c r="J17" i="39"/>
  <c r="J16" i="39"/>
  <c r="J15" i="39"/>
  <c r="J14" i="39"/>
  <c r="J13" i="39"/>
  <c r="I29" i="38"/>
  <c r="I28" i="38"/>
  <c r="I27" i="38"/>
  <c r="I26" i="38"/>
  <c r="I25" i="38"/>
  <c r="I16" i="38"/>
  <c r="V38" i="43"/>
  <c r="V39" i="43"/>
  <c r="V40" i="43"/>
  <c r="Q21" i="43"/>
  <c r="W21" i="43"/>
  <c r="Z21" i="43"/>
  <c r="AS21" i="43"/>
  <c r="AS36" i="43"/>
  <c r="AP5" i="43"/>
  <c r="AP8" i="43"/>
  <c r="AP11" i="43"/>
  <c r="AP14" i="43"/>
  <c r="AP17" i="43"/>
  <c r="AP20" i="43"/>
  <c r="AP21" i="43"/>
  <c r="AP36" i="43"/>
  <c r="AE21" i="43"/>
  <c r="AH21" i="43"/>
  <c r="AO5" i="43"/>
  <c r="AO8" i="43"/>
  <c r="AO11" i="43"/>
  <c r="AO14" i="43"/>
  <c r="AO17" i="43"/>
  <c r="AO20" i="43"/>
  <c r="AO21" i="43"/>
  <c r="AO36" i="43"/>
  <c r="AR5" i="43"/>
  <c r="AR8" i="43"/>
  <c r="AR11" i="43"/>
  <c r="AR14" i="43"/>
  <c r="AR17" i="43"/>
  <c r="AR20" i="43"/>
  <c r="AN21" i="43"/>
  <c r="AH15" i="43"/>
  <c r="AC15" i="43"/>
  <c r="N15" i="43"/>
  <c r="T15" i="43"/>
  <c r="Q15" i="43"/>
  <c r="AE15" i="43"/>
  <c r="AP15" i="43"/>
  <c r="AN15" i="43"/>
  <c r="Z12" i="43"/>
  <c r="Q12" i="43"/>
  <c r="W12" i="43"/>
  <c r="N12" i="43"/>
  <c r="AE12" i="43"/>
  <c r="AH12" i="43"/>
  <c r="AP12" i="43"/>
  <c r="AN12" i="43"/>
  <c r="AH18" i="43"/>
  <c r="T18" i="43"/>
  <c r="N18" i="43"/>
  <c r="AC18" i="43"/>
  <c r="AE18" i="43"/>
  <c r="AP18" i="43"/>
  <c r="AN18" i="43"/>
  <c r="Z6" i="43"/>
  <c r="W6" i="43"/>
  <c r="Q6" i="43"/>
  <c r="T6" i="43"/>
  <c r="AE6" i="43"/>
  <c r="AH6" i="43"/>
  <c r="AN6" i="43"/>
  <c r="AC9" i="43"/>
  <c r="T9" i="43"/>
  <c r="N9" i="43"/>
  <c r="W9" i="43"/>
  <c r="AE9" i="43"/>
  <c r="AH9" i="43"/>
  <c r="AP9" i="43"/>
  <c r="AN9" i="43"/>
  <c r="AK21" i="43"/>
  <c r="AK36" i="43"/>
  <c r="R22" i="43"/>
  <c r="X22" i="43"/>
  <c r="AA22" i="43"/>
  <c r="AJ21" i="43"/>
  <c r="AJ36" i="43"/>
  <c r="P22" i="43"/>
  <c r="Q22" i="43"/>
  <c r="V22" i="43"/>
  <c r="W22" i="43"/>
  <c r="Y22" i="43"/>
  <c r="Z22" i="43"/>
  <c r="AI21" i="43"/>
  <c r="AI36" i="43"/>
  <c r="AH36" i="43"/>
  <c r="AG36" i="43"/>
  <c r="AF36" i="43"/>
  <c r="AE36" i="43"/>
  <c r="V36" i="43"/>
  <c r="AS18" i="43"/>
  <c r="AS35" i="43"/>
  <c r="AP35" i="43"/>
  <c r="AO18" i="43"/>
  <c r="AO35" i="43"/>
  <c r="AK18" i="43"/>
  <c r="AK35" i="43"/>
  <c r="O19" i="43"/>
  <c r="U19" i="43"/>
  <c r="AD19" i="43"/>
  <c r="AJ18" i="43"/>
  <c r="AJ35" i="43"/>
  <c r="M19" i="43"/>
  <c r="N19" i="43"/>
  <c r="S19" i="43"/>
  <c r="T19" i="43"/>
  <c r="AB19" i="43"/>
  <c r="AC19" i="43"/>
  <c r="AI18" i="43"/>
  <c r="AI35" i="43"/>
  <c r="AH35" i="43"/>
  <c r="AG35" i="43"/>
  <c r="AF35" i="43"/>
  <c r="AE35" i="43"/>
  <c r="V35" i="43"/>
  <c r="AS15" i="43"/>
  <c r="AS34" i="43"/>
  <c r="AP34" i="43"/>
  <c r="AO15" i="43"/>
  <c r="AO34" i="43"/>
  <c r="AK15" i="43"/>
  <c r="AK34" i="43"/>
  <c r="O16" i="43"/>
  <c r="R16" i="43"/>
  <c r="U16" i="43"/>
  <c r="AD16" i="43"/>
  <c r="AJ15" i="43"/>
  <c r="AJ34" i="43"/>
  <c r="M16" i="43"/>
  <c r="N16" i="43"/>
  <c r="Q16" i="43"/>
  <c r="S16" i="43"/>
  <c r="T16" i="43"/>
  <c r="AB16" i="43"/>
  <c r="AC16" i="43"/>
  <c r="AI15" i="43"/>
  <c r="AI34" i="43"/>
  <c r="AH34" i="43"/>
  <c r="AG34" i="43"/>
  <c r="AF34" i="43"/>
  <c r="AE34" i="43"/>
  <c r="V34" i="43"/>
  <c r="AS12" i="43"/>
  <c r="AS33" i="43"/>
  <c r="AP33" i="43"/>
  <c r="AO12" i="43"/>
  <c r="AO33" i="43"/>
  <c r="AK12" i="43"/>
  <c r="AK33" i="43"/>
  <c r="O13" i="43"/>
  <c r="R13" i="43"/>
  <c r="X13" i="43"/>
  <c r="AA13" i="43"/>
  <c r="AJ12" i="43"/>
  <c r="AJ33" i="43"/>
  <c r="M13" i="43"/>
  <c r="N13" i="43"/>
  <c r="P13" i="43"/>
  <c r="Q13" i="43"/>
  <c r="V13" i="43"/>
  <c r="W13" i="43"/>
  <c r="Y13" i="43"/>
  <c r="Z13" i="43"/>
  <c r="AI12" i="43"/>
  <c r="AI33" i="43"/>
  <c r="AH33" i="43"/>
  <c r="AG33" i="43"/>
  <c r="AF33" i="43"/>
  <c r="AE33" i="43"/>
  <c r="V33" i="43"/>
  <c r="AS9" i="43"/>
  <c r="AS32" i="43"/>
  <c r="AP32" i="43"/>
  <c r="AO9" i="43"/>
  <c r="AO32" i="43"/>
  <c r="AK9" i="43"/>
  <c r="AK32" i="43"/>
  <c r="O10" i="43"/>
  <c r="U10" i="43"/>
  <c r="X10" i="43"/>
  <c r="AD10" i="43"/>
  <c r="AJ9" i="43"/>
  <c r="AJ32" i="43"/>
  <c r="M10" i="43"/>
  <c r="N10" i="43"/>
  <c r="S10" i="43"/>
  <c r="T10" i="43"/>
  <c r="V10" i="43"/>
  <c r="W10" i="43"/>
  <c r="AB10" i="43"/>
  <c r="AC10" i="43"/>
  <c r="AI9" i="43"/>
  <c r="AI32" i="43"/>
  <c r="AH32" i="43"/>
  <c r="AG32" i="43"/>
  <c r="AF32" i="43"/>
  <c r="AE32" i="43"/>
  <c r="V32" i="43"/>
  <c r="AS6" i="43"/>
  <c r="AS31" i="43"/>
  <c r="AP6" i="43"/>
  <c r="AP31" i="43"/>
  <c r="AO6" i="43"/>
  <c r="AO31" i="43"/>
  <c r="AK6" i="43"/>
  <c r="AK31" i="43"/>
  <c r="R7" i="43"/>
  <c r="U7" i="43"/>
  <c r="X7" i="43"/>
  <c r="AA7" i="43"/>
  <c r="AJ6" i="43"/>
  <c r="AJ31" i="43"/>
  <c r="P7" i="43"/>
  <c r="Q7" i="43"/>
  <c r="S7" i="43"/>
  <c r="T7" i="43"/>
  <c r="V7" i="43"/>
  <c r="W7" i="43"/>
  <c r="Y7" i="43"/>
  <c r="Z7" i="43"/>
  <c r="AI6" i="43"/>
  <c r="AI31" i="43"/>
  <c r="AH31" i="43"/>
  <c r="AG31" i="43"/>
  <c r="AF31" i="43"/>
  <c r="AE31" i="43"/>
  <c r="V31" i="43"/>
  <c r="AS27" i="43"/>
  <c r="G25" i="43"/>
  <c r="G24" i="43"/>
  <c r="G23" i="43"/>
  <c r="AJ5" i="43"/>
  <c r="AJ8" i="43"/>
  <c r="AJ11" i="43"/>
  <c r="AJ14" i="43"/>
  <c r="AJ17" i="43"/>
  <c r="AJ20" i="43"/>
  <c r="AJ22" i="43"/>
  <c r="AI5" i="43"/>
  <c r="AI8" i="43"/>
  <c r="AI11" i="43"/>
  <c r="AI14" i="43"/>
  <c r="AI17" i="43"/>
  <c r="AI20" i="43"/>
  <c r="AI22" i="43"/>
  <c r="AH5" i="43"/>
  <c r="AH8" i="43"/>
  <c r="AH11" i="43"/>
  <c r="AH14" i="43"/>
  <c r="AH17" i="43"/>
  <c r="AH20" i="43"/>
  <c r="AH22" i="43"/>
  <c r="G22" i="43"/>
  <c r="AR21" i="43"/>
  <c r="AQ5" i="43"/>
  <c r="AQ8" i="43"/>
  <c r="AQ11" i="43"/>
  <c r="AQ14" i="43"/>
  <c r="AQ17" i="43"/>
  <c r="AQ20" i="43"/>
  <c r="AQ21" i="43"/>
  <c r="AL21" i="43"/>
  <c r="L21" i="43"/>
  <c r="G21" i="43"/>
  <c r="G20" i="43"/>
  <c r="AJ19" i="43"/>
  <c r="AI19" i="43"/>
  <c r="AH19" i="43"/>
  <c r="J19" i="43"/>
  <c r="G19" i="43"/>
  <c r="E19" i="43"/>
  <c r="B15" i="43"/>
  <c r="B16" i="43"/>
  <c r="B17" i="43"/>
  <c r="B18" i="43"/>
  <c r="B19" i="43"/>
  <c r="AR18" i="43"/>
  <c r="AQ18" i="43"/>
  <c r="AL18" i="43"/>
  <c r="L18" i="43"/>
  <c r="J18" i="43"/>
  <c r="G18" i="43"/>
  <c r="E18" i="43"/>
  <c r="J17" i="43"/>
  <c r="G17" i="43"/>
  <c r="E17" i="43"/>
  <c r="AJ16" i="43"/>
  <c r="AI16" i="43"/>
  <c r="AH16" i="43"/>
  <c r="P16" i="43"/>
  <c r="J16" i="43"/>
  <c r="G16" i="43"/>
  <c r="E16" i="43"/>
  <c r="AR15" i="43"/>
  <c r="AQ15" i="43"/>
  <c r="AL15" i="43"/>
  <c r="L15" i="43"/>
  <c r="J15" i="43"/>
  <c r="G15" i="43"/>
  <c r="E15" i="43"/>
  <c r="J14" i="43"/>
  <c r="G14" i="43"/>
  <c r="E14" i="43"/>
  <c r="B11" i="43"/>
  <c r="B12" i="43"/>
  <c r="B13" i="43"/>
  <c r="B14" i="43"/>
  <c r="AJ13" i="43"/>
  <c r="AI13" i="43"/>
  <c r="AH13" i="43"/>
  <c r="J13" i="43"/>
  <c r="G13" i="43"/>
  <c r="E13" i="43"/>
  <c r="AR12" i="43"/>
  <c r="AQ12" i="43"/>
  <c r="AL12" i="43"/>
  <c r="L12" i="43"/>
  <c r="J12" i="43"/>
  <c r="G12" i="43"/>
  <c r="E12" i="43"/>
  <c r="J11" i="43"/>
  <c r="G11" i="43"/>
  <c r="E11" i="43"/>
  <c r="AI10" i="43"/>
  <c r="AH10" i="43"/>
  <c r="J10" i="43"/>
  <c r="G10" i="43"/>
  <c r="E10" i="43"/>
  <c r="B8" i="43"/>
  <c r="B9" i="43"/>
  <c r="B10" i="43"/>
  <c r="AR9" i="43"/>
  <c r="AQ9" i="43"/>
  <c r="AL9" i="43"/>
  <c r="L9" i="43"/>
  <c r="J9" i="43"/>
  <c r="G9" i="43"/>
  <c r="E9" i="43"/>
  <c r="J8" i="43"/>
  <c r="G8" i="43"/>
  <c r="E8" i="43"/>
  <c r="AI7" i="43"/>
  <c r="AH7" i="43"/>
  <c r="J7" i="43"/>
  <c r="G7" i="43"/>
  <c r="E7" i="43"/>
  <c r="B6" i="43"/>
  <c r="B7" i="43"/>
  <c r="AR6" i="43"/>
  <c r="AQ6" i="43"/>
  <c r="AL6" i="43"/>
  <c r="L6" i="43"/>
  <c r="J6" i="43"/>
  <c r="G6" i="43"/>
  <c r="E6" i="43"/>
  <c r="J5" i="43"/>
  <c r="G5" i="43"/>
  <c r="E5" i="43"/>
  <c r="B5" i="43"/>
  <c r="G62" i="27"/>
  <c r="V38" i="42"/>
  <c r="V39" i="42"/>
  <c r="V40" i="42"/>
  <c r="Q21" i="42"/>
  <c r="W21" i="42"/>
  <c r="Z21" i="42"/>
  <c r="AS21" i="42"/>
  <c r="AS36" i="42"/>
  <c r="AP5" i="42"/>
  <c r="AP8" i="42"/>
  <c r="AP11" i="42"/>
  <c r="AP14" i="42"/>
  <c r="AP17" i="42"/>
  <c r="AP20" i="42"/>
  <c r="AP21" i="42"/>
  <c r="AP36" i="42"/>
  <c r="AE21" i="42"/>
  <c r="AH21" i="42"/>
  <c r="AO5" i="42"/>
  <c r="AO8" i="42"/>
  <c r="AO11" i="42"/>
  <c r="AO14" i="42"/>
  <c r="AO17" i="42"/>
  <c r="AO20" i="42"/>
  <c r="AO21" i="42"/>
  <c r="AO36" i="42"/>
  <c r="AR5" i="42"/>
  <c r="AR8" i="42"/>
  <c r="AR11" i="42"/>
  <c r="AR14" i="42"/>
  <c r="AR17" i="42"/>
  <c r="AR20" i="42"/>
  <c r="AN21" i="42"/>
  <c r="AH15" i="42"/>
  <c r="AC15" i="42"/>
  <c r="T15" i="42"/>
  <c r="Q15" i="42"/>
  <c r="AE15" i="42"/>
  <c r="AP15" i="42"/>
  <c r="AN15" i="42"/>
  <c r="Z12" i="42"/>
  <c r="Q12" i="42"/>
  <c r="W12" i="42"/>
  <c r="N12" i="42"/>
  <c r="AE12" i="42"/>
  <c r="AH12" i="42"/>
  <c r="AP12" i="42"/>
  <c r="AN12" i="42"/>
  <c r="AH18" i="42"/>
  <c r="T18" i="42"/>
  <c r="N18" i="42"/>
  <c r="AC18" i="42"/>
  <c r="AE18" i="42"/>
  <c r="AP18" i="42"/>
  <c r="AN18" i="42"/>
  <c r="Z6" i="42"/>
  <c r="Q6" i="42"/>
  <c r="T6" i="42"/>
  <c r="AE6" i="42"/>
  <c r="AH6" i="42"/>
  <c r="AN6" i="42"/>
  <c r="AC9" i="42"/>
  <c r="T9" i="42"/>
  <c r="N9" i="42"/>
  <c r="W9" i="42"/>
  <c r="AE9" i="42"/>
  <c r="AH9" i="42"/>
  <c r="AP9" i="42"/>
  <c r="AN9" i="42"/>
  <c r="AK21" i="42"/>
  <c r="AK36" i="42"/>
  <c r="R22" i="42"/>
  <c r="X22" i="42"/>
  <c r="AA22" i="42"/>
  <c r="AJ21" i="42"/>
  <c r="AJ36" i="42"/>
  <c r="P22" i="42"/>
  <c r="Q22" i="42"/>
  <c r="V22" i="42"/>
  <c r="W22" i="42"/>
  <c r="Y22" i="42"/>
  <c r="Z22" i="42"/>
  <c r="AI21" i="42"/>
  <c r="AI36" i="42"/>
  <c r="AH36" i="42"/>
  <c r="AG36" i="42"/>
  <c r="AF36" i="42"/>
  <c r="AE36" i="42"/>
  <c r="V36" i="42"/>
  <c r="AS18" i="42"/>
  <c r="AS35" i="42"/>
  <c r="AP35" i="42"/>
  <c r="AO18" i="42"/>
  <c r="AO35" i="42"/>
  <c r="AK18" i="42"/>
  <c r="AK35" i="42"/>
  <c r="O19" i="42"/>
  <c r="U19" i="42"/>
  <c r="AD19" i="42"/>
  <c r="AJ18" i="42"/>
  <c r="AJ35" i="42"/>
  <c r="M19" i="42"/>
  <c r="N19" i="42"/>
  <c r="S19" i="42"/>
  <c r="T19" i="42"/>
  <c r="AB19" i="42"/>
  <c r="AC19" i="42"/>
  <c r="AI18" i="42"/>
  <c r="AI35" i="42"/>
  <c r="AH35" i="42"/>
  <c r="AG35" i="42"/>
  <c r="AF35" i="42"/>
  <c r="AE35" i="42"/>
  <c r="V35" i="42"/>
  <c r="AS15" i="42"/>
  <c r="AS34" i="42"/>
  <c r="AP34" i="42"/>
  <c r="AO15" i="42"/>
  <c r="AO34" i="42"/>
  <c r="AK15" i="42"/>
  <c r="AK34" i="42"/>
  <c r="R16" i="42"/>
  <c r="U16" i="42"/>
  <c r="AD16" i="42"/>
  <c r="AJ15" i="42"/>
  <c r="AJ34" i="42"/>
  <c r="P16" i="42"/>
  <c r="Q16" i="42"/>
  <c r="S16" i="42"/>
  <c r="T16" i="42"/>
  <c r="AB16" i="42"/>
  <c r="AC16" i="42"/>
  <c r="AI15" i="42"/>
  <c r="AI34" i="42"/>
  <c r="AH34" i="42"/>
  <c r="AG34" i="42"/>
  <c r="AF34" i="42"/>
  <c r="AE34" i="42"/>
  <c r="V34" i="42"/>
  <c r="AS12" i="42"/>
  <c r="AS33" i="42"/>
  <c r="AP33" i="42"/>
  <c r="AO12" i="42"/>
  <c r="AO33" i="42"/>
  <c r="AK12" i="42"/>
  <c r="AK33" i="42"/>
  <c r="O13" i="42"/>
  <c r="R13" i="42"/>
  <c r="X13" i="42"/>
  <c r="AA13" i="42"/>
  <c r="AJ12" i="42"/>
  <c r="AJ33" i="42"/>
  <c r="M13" i="42"/>
  <c r="N13" i="42"/>
  <c r="P13" i="42"/>
  <c r="Q13" i="42"/>
  <c r="V13" i="42"/>
  <c r="W13" i="42"/>
  <c r="Y13" i="42"/>
  <c r="Z13" i="42"/>
  <c r="AI12" i="42"/>
  <c r="AI33" i="42"/>
  <c r="AH33" i="42"/>
  <c r="AG33" i="42"/>
  <c r="AF33" i="42"/>
  <c r="AE33" i="42"/>
  <c r="V33" i="42"/>
  <c r="AS9" i="42"/>
  <c r="AS32" i="42"/>
  <c r="AP32" i="42"/>
  <c r="AO9" i="42"/>
  <c r="AO32" i="42"/>
  <c r="AK9" i="42"/>
  <c r="AK32" i="42"/>
  <c r="O10" i="42"/>
  <c r="U10" i="42"/>
  <c r="X10" i="42"/>
  <c r="AD10" i="42"/>
  <c r="AJ9" i="42"/>
  <c r="AJ32" i="42"/>
  <c r="M10" i="42"/>
  <c r="N10" i="42"/>
  <c r="S10" i="42"/>
  <c r="T10" i="42"/>
  <c r="V10" i="42"/>
  <c r="W10" i="42"/>
  <c r="AB10" i="42"/>
  <c r="AC10" i="42"/>
  <c r="AI9" i="42"/>
  <c r="AI32" i="42"/>
  <c r="AH32" i="42"/>
  <c r="AG32" i="42"/>
  <c r="AF32" i="42"/>
  <c r="AE32" i="42"/>
  <c r="V32" i="42"/>
  <c r="AS6" i="42"/>
  <c r="AS31" i="42"/>
  <c r="AP6" i="42"/>
  <c r="AP31" i="42"/>
  <c r="AO6" i="42"/>
  <c r="AO31" i="42"/>
  <c r="AK6" i="42"/>
  <c r="AK31" i="42"/>
  <c r="R7" i="42"/>
  <c r="U7" i="42"/>
  <c r="AA7" i="42"/>
  <c r="AJ6" i="42"/>
  <c r="AJ31" i="42"/>
  <c r="P7" i="42"/>
  <c r="Q7" i="42"/>
  <c r="S7" i="42"/>
  <c r="T7" i="42"/>
  <c r="Y7" i="42"/>
  <c r="Z7" i="42"/>
  <c r="AI6" i="42"/>
  <c r="AI31" i="42"/>
  <c r="AH31" i="42"/>
  <c r="AG31" i="42"/>
  <c r="AF31" i="42"/>
  <c r="AE31" i="42"/>
  <c r="V31" i="42"/>
  <c r="AS27" i="42"/>
  <c r="G25" i="42"/>
  <c r="G24" i="42"/>
  <c r="G23" i="42"/>
  <c r="AJ5" i="42"/>
  <c r="AJ8" i="42"/>
  <c r="AJ11" i="42"/>
  <c r="AJ14" i="42"/>
  <c r="AJ17" i="42"/>
  <c r="AJ20" i="42"/>
  <c r="AJ22" i="42"/>
  <c r="AI5" i="42"/>
  <c r="AI8" i="42"/>
  <c r="AI11" i="42"/>
  <c r="AI14" i="42"/>
  <c r="AI17" i="42"/>
  <c r="AI20" i="42"/>
  <c r="AI22" i="42"/>
  <c r="AH5" i="42"/>
  <c r="AH8" i="42"/>
  <c r="AH11" i="42"/>
  <c r="AH14" i="42"/>
  <c r="AH17" i="42"/>
  <c r="AH20" i="42"/>
  <c r="AH22" i="42"/>
  <c r="G22" i="42"/>
  <c r="AR21" i="42"/>
  <c r="AQ5" i="42"/>
  <c r="AQ8" i="42"/>
  <c r="AQ11" i="42"/>
  <c r="AQ14" i="42"/>
  <c r="AQ17" i="42"/>
  <c r="AQ20" i="42"/>
  <c r="AQ21" i="42"/>
  <c r="AL21" i="42"/>
  <c r="L21" i="42"/>
  <c r="G21" i="42"/>
  <c r="G20" i="42"/>
  <c r="AJ19" i="42"/>
  <c r="AI19" i="42"/>
  <c r="AH19" i="42"/>
  <c r="J19" i="42"/>
  <c r="G19" i="42"/>
  <c r="E19" i="42"/>
  <c r="B15" i="42"/>
  <c r="B16" i="42"/>
  <c r="B17" i="42"/>
  <c r="B18" i="42"/>
  <c r="B19" i="42"/>
  <c r="AR18" i="42"/>
  <c r="AQ18" i="42"/>
  <c r="AL18" i="42"/>
  <c r="L18" i="42"/>
  <c r="J18" i="42"/>
  <c r="G18" i="42"/>
  <c r="E18" i="42"/>
  <c r="J17" i="42"/>
  <c r="G17" i="42"/>
  <c r="E17" i="42"/>
  <c r="AJ16" i="42"/>
  <c r="AI16" i="42"/>
  <c r="AH16" i="42"/>
  <c r="J16" i="42"/>
  <c r="G16" i="42"/>
  <c r="E16" i="42"/>
  <c r="AR15" i="42"/>
  <c r="AQ15" i="42"/>
  <c r="AL15" i="42"/>
  <c r="L15" i="42"/>
  <c r="J15" i="42"/>
  <c r="G15" i="42"/>
  <c r="E15" i="42"/>
  <c r="J14" i="42"/>
  <c r="G14" i="42"/>
  <c r="E14" i="42"/>
  <c r="B11" i="42"/>
  <c r="B12" i="42"/>
  <c r="B13" i="42"/>
  <c r="B14" i="42"/>
  <c r="AJ13" i="42"/>
  <c r="AI13" i="42"/>
  <c r="AH13" i="42"/>
  <c r="J13" i="42"/>
  <c r="G13" i="42"/>
  <c r="E13" i="42"/>
  <c r="AR12" i="42"/>
  <c r="AQ12" i="42"/>
  <c r="AL12" i="42"/>
  <c r="L12" i="42"/>
  <c r="J12" i="42"/>
  <c r="G12" i="42"/>
  <c r="E12" i="42"/>
  <c r="J11" i="42"/>
  <c r="G11" i="42"/>
  <c r="E11" i="42"/>
  <c r="AI10" i="42"/>
  <c r="AH10" i="42"/>
  <c r="J10" i="42"/>
  <c r="G10" i="42"/>
  <c r="E10" i="42"/>
  <c r="B8" i="42"/>
  <c r="B9" i="42"/>
  <c r="B10" i="42"/>
  <c r="AR9" i="42"/>
  <c r="AQ9" i="42"/>
  <c r="AL9" i="42"/>
  <c r="L9" i="42"/>
  <c r="J9" i="42"/>
  <c r="G9" i="42"/>
  <c r="E9" i="42"/>
  <c r="J8" i="42"/>
  <c r="G8" i="42"/>
  <c r="E8" i="42"/>
  <c r="AI7" i="42"/>
  <c r="AH7" i="42"/>
  <c r="J7" i="42"/>
  <c r="G7" i="42"/>
  <c r="E7" i="42"/>
  <c r="B6" i="42"/>
  <c r="B7" i="42"/>
  <c r="AR6" i="42"/>
  <c r="AQ6" i="42"/>
  <c r="AL6" i="42"/>
  <c r="L6" i="42"/>
  <c r="J6" i="42"/>
  <c r="G6" i="42"/>
  <c r="E6" i="42"/>
  <c r="J5" i="42"/>
  <c r="G5" i="42"/>
  <c r="E5" i="42"/>
  <c r="B5" i="42"/>
  <c r="V38" i="41"/>
  <c r="V39" i="41"/>
  <c r="V40" i="41"/>
  <c r="Q21" i="41"/>
  <c r="W21" i="41"/>
  <c r="Z21" i="41"/>
  <c r="AS21" i="41"/>
  <c r="AS36" i="41"/>
  <c r="AP5" i="41"/>
  <c r="AP8" i="41"/>
  <c r="AP11" i="41"/>
  <c r="AP14" i="41"/>
  <c r="AP17" i="41"/>
  <c r="AP20" i="41"/>
  <c r="AP21" i="41"/>
  <c r="AP36" i="41"/>
  <c r="AE21" i="41"/>
  <c r="AH21" i="41"/>
  <c r="AO5" i="41"/>
  <c r="AO8" i="41"/>
  <c r="AO11" i="41"/>
  <c r="AO14" i="41"/>
  <c r="AO17" i="41"/>
  <c r="AO20" i="41"/>
  <c r="AO21" i="41"/>
  <c r="AO36" i="41"/>
  <c r="AR5" i="41"/>
  <c r="AR8" i="41"/>
  <c r="AR11" i="41"/>
  <c r="AR14" i="41"/>
  <c r="AR17" i="41"/>
  <c r="AR20" i="41"/>
  <c r="AN21" i="41"/>
  <c r="AH15" i="41"/>
  <c r="AC15" i="41"/>
  <c r="N15" i="41"/>
  <c r="T15" i="41"/>
  <c r="Q15" i="41"/>
  <c r="AE15" i="41"/>
  <c r="AP15" i="41"/>
  <c r="AN15" i="41"/>
  <c r="Z12" i="41"/>
  <c r="Q12" i="41"/>
  <c r="W12" i="41"/>
  <c r="N12" i="41"/>
  <c r="AE12" i="41"/>
  <c r="AH12" i="41"/>
  <c r="AP12" i="41"/>
  <c r="AN12" i="41"/>
  <c r="AH18" i="41"/>
  <c r="T18" i="41"/>
  <c r="N18" i="41"/>
  <c r="AC18" i="41"/>
  <c r="AE18" i="41"/>
  <c r="AP18" i="41"/>
  <c r="AN18" i="41"/>
  <c r="W6" i="41"/>
  <c r="Z6" i="41"/>
  <c r="Q6" i="41"/>
  <c r="T6" i="41"/>
  <c r="AE6" i="41"/>
  <c r="AH6" i="41"/>
  <c r="AN6" i="41"/>
  <c r="AC9" i="41"/>
  <c r="T9" i="41"/>
  <c r="N9" i="41"/>
  <c r="W9" i="41"/>
  <c r="AE9" i="41"/>
  <c r="AH9" i="41"/>
  <c r="AP9" i="41"/>
  <c r="AN9" i="41"/>
  <c r="AK21" i="41"/>
  <c r="AK36" i="41"/>
  <c r="R22" i="41"/>
  <c r="X22" i="41"/>
  <c r="AA22" i="41"/>
  <c r="AJ21" i="41"/>
  <c r="AJ36" i="41"/>
  <c r="P22" i="41"/>
  <c r="Q22" i="41"/>
  <c r="V22" i="41"/>
  <c r="W22" i="41"/>
  <c r="Y22" i="41"/>
  <c r="Z22" i="41"/>
  <c r="AI21" i="41"/>
  <c r="AI36" i="41"/>
  <c r="AH36" i="41"/>
  <c r="AG36" i="41"/>
  <c r="AF36" i="41"/>
  <c r="AE36" i="41"/>
  <c r="V36" i="41"/>
  <c r="AS18" i="41"/>
  <c r="AS35" i="41"/>
  <c r="AP35" i="41"/>
  <c r="AO18" i="41"/>
  <c r="AO35" i="41"/>
  <c r="AK18" i="41"/>
  <c r="AK35" i="41"/>
  <c r="O19" i="41"/>
  <c r="U19" i="41"/>
  <c r="AD19" i="41"/>
  <c r="AJ18" i="41"/>
  <c r="AJ35" i="41"/>
  <c r="M19" i="41"/>
  <c r="N19" i="41"/>
  <c r="S19" i="41"/>
  <c r="T19" i="41"/>
  <c r="AB19" i="41"/>
  <c r="AC19" i="41"/>
  <c r="AI18" i="41"/>
  <c r="AI35" i="41"/>
  <c r="AH35" i="41"/>
  <c r="AG35" i="41"/>
  <c r="AF35" i="41"/>
  <c r="AE35" i="41"/>
  <c r="V35" i="41"/>
  <c r="AS15" i="41"/>
  <c r="AS34" i="41"/>
  <c r="AP34" i="41"/>
  <c r="AO15" i="41"/>
  <c r="AO34" i="41"/>
  <c r="AK15" i="41"/>
  <c r="AK34" i="41"/>
  <c r="O16" i="41"/>
  <c r="R16" i="41"/>
  <c r="U16" i="41"/>
  <c r="AD16" i="41"/>
  <c r="AJ15" i="41"/>
  <c r="AJ34" i="41"/>
  <c r="M16" i="41"/>
  <c r="N16" i="41"/>
  <c r="P16" i="41"/>
  <c r="Q16" i="41"/>
  <c r="S16" i="41"/>
  <c r="T16" i="41"/>
  <c r="AB16" i="41"/>
  <c r="AC16" i="41"/>
  <c r="AI15" i="41"/>
  <c r="AI34" i="41"/>
  <c r="AH34" i="41"/>
  <c r="AG34" i="41"/>
  <c r="AF34" i="41"/>
  <c r="AE34" i="41"/>
  <c r="V34" i="41"/>
  <c r="AS12" i="41"/>
  <c r="AS33" i="41"/>
  <c r="AP33" i="41"/>
  <c r="AO12" i="41"/>
  <c r="AO33" i="41"/>
  <c r="AK12" i="41"/>
  <c r="AK33" i="41"/>
  <c r="O13" i="41"/>
  <c r="R13" i="41"/>
  <c r="X13" i="41"/>
  <c r="AA13" i="41"/>
  <c r="AJ12" i="41"/>
  <c r="AJ33" i="41"/>
  <c r="M13" i="41"/>
  <c r="N13" i="41"/>
  <c r="P13" i="41"/>
  <c r="Q13" i="41"/>
  <c r="V13" i="41"/>
  <c r="W13" i="41"/>
  <c r="Y13" i="41"/>
  <c r="Z13" i="41"/>
  <c r="AI12" i="41"/>
  <c r="AI33" i="41"/>
  <c r="AH33" i="41"/>
  <c r="AG33" i="41"/>
  <c r="AF33" i="41"/>
  <c r="AE33" i="41"/>
  <c r="V33" i="41"/>
  <c r="AS9" i="41"/>
  <c r="AS32" i="41"/>
  <c r="AP32" i="41"/>
  <c r="AO9" i="41"/>
  <c r="AO32" i="41"/>
  <c r="AK9" i="41"/>
  <c r="AK32" i="41"/>
  <c r="O10" i="41"/>
  <c r="U10" i="41"/>
  <c r="X10" i="41"/>
  <c r="AD10" i="41"/>
  <c r="AJ9" i="41"/>
  <c r="AJ32" i="41"/>
  <c r="M10" i="41"/>
  <c r="N10" i="41"/>
  <c r="S10" i="41"/>
  <c r="T10" i="41"/>
  <c r="V10" i="41"/>
  <c r="W10" i="41"/>
  <c r="AB10" i="41"/>
  <c r="AC10" i="41"/>
  <c r="AI9" i="41"/>
  <c r="AI32" i="41"/>
  <c r="AH32" i="41"/>
  <c r="AG32" i="41"/>
  <c r="AF32" i="41"/>
  <c r="AE32" i="41"/>
  <c r="V32" i="41"/>
  <c r="AS6" i="41"/>
  <c r="AS31" i="41"/>
  <c r="AP6" i="41"/>
  <c r="AP31" i="41"/>
  <c r="AO6" i="41"/>
  <c r="AO31" i="41"/>
  <c r="AK6" i="41"/>
  <c r="AK31" i="41"/>
  <c r="R7" i="41"/>
  <c r="U7" i="41"/>
  <c r="X7" i="41"/>
  <c r="AA7" i="41"/>
  <c r="AJ6" i="41"/>
  <c r="AJ31" i="41"/>
  <c r="P7" i="41"/>
  <c r="Q7" i="41"/>
  <c r="S7" i="41"/>
  <c r="T7" i="41"/>
  <c r="V7" i="41"/>
  <c r="W7" i="41"/>
  <c r="Y7" i="41"/>
  <c r="Z7" i="41"/>
  <c r="AI6" i="41"/>
  <c r="AI31" i="41"/>
  <c r="AH31" i="41"/>
  <c r="AG31" i="41"/>
  <c r="AF31" i="41"/>
  <c r="AE31" i="41"/>
  <c r="V31" i="41"/>
  <c r="AS27" i="41"/>
  <c r="G25" i="41"/>
  <c r="G24" i="41"/>
  <c r="G23" i="41"/>
  <c r="AJ5" i="41"/>
  <c r="AJ8" i="41"/>
  <c r="AJ11" i="41"/>
  <c r="AJ14" i="41"/>
  <c r="AJ17" i="41"/>
  <c r="AJ20" i="41"/>
  <c r="AJ22" i="41"/>
  <c r="AI5" i="41"/>
  <c r="AI8" i="41"/>
  <c r="AI11" i="41"/>
  <c r="AI14" i="41"/>
  <c r="AI17" i="41"/>
  <c r="AI20" i="41"/>
  <c r="AI22" i="41"/>
  <c r="AH5" i="41"/>
  <c r="AH8" i="41"/>
  <c r="AH11" i="41"/>
  <c r="AH14" i="41"/>
  <c r="AH17" i="41"/>
  <c r="AH20" i="41"/>
  <c r="AH22" i="41"/>
  <c r="G22" i="41"/>
  <c r="AR21" i="41"/>
  <c r="AQ5" i="41"/>
  <c r="AQ8" i="41"/>
  <c r="AQ11" i="41"/>
  <c r="AQ14" i="41"/>
  <c r="AQ17" i="41"/>
  <c r="AQ20" i="41"/>
  <c r="AQ21" i="41"/>
  <c r="AL21" i="41"/>
  <c r="L21" i="41"/>
  <c r="G21" i="41"/>
  <c r="G20" i="41"/>
  <c r="AJ19" i="41"/>
  <c r="AI19" i="41"/>
  <c r="AH19" i="41"/>
  <c r="J19" i="41"/>
  <c r="G19" i="41"/>
  <c r="E19" i="41"/>
  <c r="B15" i="41"/>
  <c r="B16" i="41"/>
  <c r="B17" i="41"/>
  <c r="B18" i="41"/>
  <c r="B19" i="41"/>
  <c r="AR18" i="41"/>
  <c r="AQ18" i="41"/>
  <c r="AL18" i="41"/>
  <c r="L18" i="41"/>
  <c r="J18" i="41"/>
  <c r="G18" i="41"/>
  <c r="E18" i="41"/>
  <c r="J17" i="41"/>
  <c r="G17" i="41"/>
  <c r="E17" i="41"/>
  <c r="AJ16" i="41"/>
  <c r="AI16" i="41"/>
  <c r="AH16" i="41"/>
  <c r="J16" i="41"/>
  <c r="G16" i="41"/>
  <c r="E16" i="41"/>
  <c r="AR15" i="41"/>
  <c r="AQ15" i="41"/>
  <c r="AL15" i="41"/>
  <c r="L15" i="41"/>
  <c r="J15" i="41"/>
  <c r="G15" i="41"/>
  <c r="E15" i="41"/>
  <c r="G14" i="41"/>
  <c r="E14" i="41"/>
  <c r="B11" i="41"/>
  <c r="B12" i="41"/>
  <c r="B13" i="41"/>
  <c r="B14" i="41"/>
  <c r="AJ13" i="41"/>
  <c r="AI13" i="41"/>
  <c r="AH13" i="41"/>
  <c r="J13" i="41"/>
  <c r="G13" i="41"/>
  <c r="E13" i="41"/>
  <c r="AR12" i="41"/>
  <c r="AQ12" i="41"/>
  <c r="AL12" i="41"/>
  <c r="L12" i="41"/>
  <c r="J12" i="41"/>
  <c r="G12" i="41"/>
  <c r="E12" i="41"/>
  <c r="J11" i="41"/>
  <c r="G11" i="41"/>
  <c r="E11" i="41"/>
  <c r="AI10" i="41"/>
  <c r="AH10" i="41"/>
  <c r="J10" i="41"/>
  <c r="G10" i="41"/>
  <c r="E10" i="41"/>
  <c r="B8" i="41"/>
  <c r="B9" i="41"/>
  <c r="B10" i="41"/>
  <c r="AR9" i="41"/>
  <c r="AQ9" i="41"/>
  <c r="AL9" i="41"/>
  <c r="L9" i="41"/>
  <c r="J9" i="41"/>
  <c r="G9" i="41"/>
  <c r="E9" i="41"/>
  <c r="J8" i="41"/>
  <c r="G8" i="41"/>
  <c r="E8" i="41"/>
  <c r="AI7" i="41"/>
  <c r="AH7" i="41"/>
  <c r="J7" i="41"/>
  <c r="G7" i="41"/>
  <c r="E7" i="41"/>
  <c r="B6" i="41"/>
  <c r="B7" i="41"/>
  <c r="AR6" i="41"/>
  <c r="AQ6" i="41"/>
  <c r="AL6" i="41"/>
  <c r="L6" i="41"/>
  <c r="J6" i="41"/>
  <c r="G6" i="41"/>
  <c r="E6" i="41"/>
  <c r="J5" i="41"/>
  <c r="G5" i="41"/>
  <c r="E5" i="41"/>
  <c r="B5" i="41"/>
  <c r="V38" i="40"/>
  <c r="V39" i="40"/>
  <c r="V40" i="40"/>
  <c r="Q21" i="40"/>
  <c r="W21" i="40"/>
  <c r="Z21" i="40"/>
  <c r="AS21" i="40"/>
  <c r="AS36" i="40"/>
  <c r="AP5" i="40"/>
  <c r="AP8" i="40"/>
  <c r="AP11" i="40"/>
  <c r="AP14" i="40"/>
  <c r="AP17" i="40"/>
  <c r="AP20" i="40"/>
  <c r="AP21" i="40"/>
  <c r="AP36" i="40"/>
  <c r="AE21" i="40"/>
  <c r="AH21" i="40"/>
  <c r="AO5" i="40"/>
  <c r="AO8" i="40"/>
  <c r="AO11" i="40"/>
  <c r="AO14" i="40"/>
  <c r="AO17" i="40"/>
  <c r="AO20" i="40"/>
  <c r="AO21" i="40"/>
  <c r="AO36" i="40"/>
  <c r="AR5" i="40"/>
  <c r="AR8" i="40"/>
  <c r="AR11" i="40"/>
  <c r="AR14" i="40"/>
  <c r="AR17" i="40"/>
  <c r="AR20" i="40"/>
  <c r="AN21" i="40"/>
  <c r="AH15" i="40"/>
  <c r="AC15" i="40"/>
  <c r="N15" i="40"/>
  <c r="T15" i="40"/>
  <c r="Q15" i="40"/>
  <c r="AE15" i="40"/>
  <c r="AP15" i="40"/>
  <c r="AN15" i="40"/>
  <c r="Z12" i="40"/>
  <c r="Q12" i="40"/>
  <c r="N12" i="40"/>
  <c r="AE12" i="40"/>
  <c r="AH12" i="40"/>
  <c r="AP12" i="40"/>
  <c r="AN12" i="40"/>
  <c r="AH18" i="40"/>
  <c r="T18" i="40"/>
  <c r="N18" i="40"/>
  <c r="AC18" i="40"/>
  <c r="AE18" i="40"/>
  <c r="AP18" i="40"/>
  <c r="AN18" i="40"/>
  <c r="Z6" i="40"/>
  <c r="W6" i="40"/>
  <c r="Q6" i="40"/>
  <c r="T6" i="40"/>
  <c r="AE6" i="40"/>
  <c r="AH6" i="40"/>
  <c r="AN6" i="40"/>
  <c r="AC9" i="40"/>
  <c r="T9" i="40"/>
  <c r="N9" i="40"/>
  <c r="W9" i="40"/>
  <c r="AE9" i="40"/>
  <c r="AH9" i="40"/>
  <c r="AP9" i="40"/>
  <c r="AN9" i="40"/>
  <c r="AK21" i="40"/>
  <c r="AK36" i="40"/>
  <c r="R22" i="40"/>
  <c r="X22" i="40"/>
  <c r="AA22" i="40"/>
  <c r="AJ21" i="40"/>
  <c r="AJ36" i="40"/>
  <c r="P22" i="40"/>
  <c r="Q22" i="40"/>
  <c r="V22" i="40"/>
  <c r="W22" i="40"/>
  <c r="Y22" i="40"/>
  <c r="Z22" i="40"/>
  <c r="AI21" i="40"/>
  <c r="AI36" i="40"/>
  <c r="AH36" i="40"/>
  <c r="AG36" i="40"/>
  <c r="AF36" i="40"/>
  <c r="AE36" i="40"/>
  <c r="V36" i="40"/>
  <c r="AS18" i="40"/>
  <c r="AS35" i="40"/>
  <c r="AP35" i="40"/>
  <c r="AO18" i="40"/>
  <c r="AO35" i="40"/>
  <c r="AK18" i="40"/>
  <c r="AK35" i="40"/>
  <c r="O19" i="40"/>
  <c r="U19" i="40"/>
  <c r="AJ35" i="40"/>
  <c r="M19" i="40"/>
  <c r="N19" i="40"/>
  <c r="S19" i="40"/>
  <c r="T19" i="40"/>
  <c r="AB19" i="40"/>
  <c r="AC19" i="40"/>
  <c r="AI18" i="40"/>
  <c r="AI35" i="40"/>
  <c r="AH35" i="40"/>
  <c r="AG35" i="40"/>
  <c r="AF35" i="40"/>
  <c r="AE35" i="40"/>
  <c r="V35" i="40"/>
  <c r="AS15" i="40"/>
  <c r="AS34" i="40"/>
  <c r="AP34" i="40"/>
  <c r="AO15" i="40"/>
  <c r="AO34" i="40"/>
  <c r="AK15" i="40"/>
  <c r="AK34" i="40"/>
  <c r="O16" i="40"/>
  <c r="R16" i="40"/>
  <c r="U16" i="40"/>
  <c r="AD16" i="40"/>
  <c r="AJ15" i="40"/>
  <c r="AJ34" i="40"/>
  <c r="M16" i="40"/>
  <c r="N16" i="40"/>
  <c r="P16" i="40"/>
  <c r="Q16" i="40"/>
  <c r="S16" i="40"/>
  <c r="T16" i="40"/>
  <c r="AB16" i="40"/>
  <c r="AC16" i="40"/>
  <c r="AI15" i="40"/>
  <c r="AI34" i="40"/>
  <c r="AH34" i="40"/>
  <c r="AG34" i="40"/>
  <c r="AF34" i="40"/>
  <c r="AE34" i="40"/>
  <c r="V34" i="40"/>
  <c r="AS12" i="40"/>
  <c r="AS33" i="40"/>
  <c r="AP33" i="40"/>
  <c r="AO12" i="40"/>
  <c r="AO33" i="40"/>
  <c r="AK12" i="40"/>
  <c r="AK33" i="40"/>
  <c r="O13" i="40"/>
  <c r="R13" i="40"/>
  <c r="AA13" i="40"/>
  <c r="AJ12" i="40"/>
  <c r="AJ33" i="40"/>
  <c r="M13" i="40"/>
  <c r="N13" i="40"/>
  <c r="P13" i="40"/>
  <c r="Q13" i="40"/>
  <c r="Y13" i="40"/>
  <c r="Z13" i="40"/>
  <c r="AI12" i="40"/>
  <c r="AI33" i="40"/>
  <c r="AH33" i="40"/>
  <c r="AG33" i="40"/>
  <c r="AF33" i="40"/>
  <c r="AE33" i="40"/>
  <c r="V33" i="40"/>
  <c r="AS9" i="40"/>
  <c r="AS32" i="40"/>
  <c r="AP32" i="40"/>
  <c r="AO9" i="40"/>
  <c r="AO32" i="40"/>
  <c r="AK9" i="40"/>
  <c r="AK32" i="40"/>
  <c r="O10" i="40"/>
  <c r="U10" i="40"/>
  <c r="X10" i="40"/>
  <c r="AD10" i="40"/>
  <c r="AJ9" i="40"/>
  <c r="AJ32" i="40"/>
  <c r="M10" i="40"/>
  <c r="N10" i="40"/>
  <c r="S10" i="40"/>
  <c r="T10" i="40"/>
  <c r="V10" i="40"/>
  <c r="W10" i="40"/>
  <c r="AB10" i="40"/>
  <c r="AC10" i="40"/>
  <c r="AI9" i="40"/>
  <c r="AI32" i="40"/>
  <c r="AH32" i="40"/>
  <c r="AG32" i="40"/>
  <c r="AF32" i="40"/>
  <c r="AE32" i="40"/>
  <c r="V32" i="40"/>
  <c r="AS6" i="40"/>
  <c r="AS31" i="40"/>
  <c r="AP6" i="40"/>
  <c r="AP31" i="40"/>
  <c r="AO6" i="40"/>
  <c r="AO31" i="40"/>
  <c r="AK6" i="40"/>
  <c r="AK31" i="40"/>
  <c r="R7" i="40"/>
  <c r="U7" i="40"/>
  <c r="X7" i="40"/>
  <c r="AA7" i="40"/>
  <c r="AJ6" i="40"/>
  <c r="AJ31" i="40"/>
  <c r="P7" i="40"/>
  <c r="Q7" i="40"/>
  <c r="S7" i="40"/>
  <c r="T7" i="40"/>
  <c r="V7" i="40"/>
  <c r="W7" i="40"/>
  <c r="Y7" i="40"/>
  <c r="Z7" i="40"/>
  <c r="AI6" i="40"/>
  <c r="AI31" i="40"/>
  <c r="AH31" i="40"/>
  <c r="AG31" i="40"/>
  <c r="AF31" i="40"/>
  <c r="AE31" i="40"/>
  <c r="V31" i="40"/>
  <c r="AS27" i="40"/>
  <c r="G25" i="40"/>
  <c r="G24" i="40"/>
  <c r="G23" i="40"/>
  <c r="AJ5" i="40"/>
  <c r="AJ8" i="40"/>
  <c r="AJ11" i="40"/>
  <c r="AJ14" i="40"/>
  <c r="AJ17" i="40"/>
  <c r="AJ20" i="40"/>
  <c r="AI5" i="40"/>
  <c r="AI8" i="40"/>
  <c r="AI11" i="40"/>
  <c r="AI14" i="40"/>
  <c r="AI17" i="40"/>
  <c r="AI20" i="40"/>
  <c r="AI22" i="40"/>
  <c r="AH5" i="40"/>
  <c r="AH8" i="40"/>
  <c r="AH11" i="40"/>
  <c r="AH14" i="40"/>
  <c r="AH17" i="40"/>
  <c r="AH20" i="40"/>
  <c r="AH22" i="40"/>
  <c r="G22" i="40"/>
  <c r="AR21" i="40"/>
  <c r="AQ5" i="40"/>
  <c r="AQ8" i="40"/>
  <c r="AQ11" i="40"/>
  <c r="AQ14" i="40"/>
  <c r="AQ17" i="40"/>
  <c r="AQ20" i="40"/>
  <c r="AQ21" i="40"/>
  <c r="AL21" i="40"/>
  <c r="L21" i="40"/>
  <c r="G21" i="40"/>
  <c r="G20" i="40"/>
  <c r="AI19" i="40"/>
  <c r="AH19" i="40"/>
  <c r="J19" i="40"/>
  <c r="G19" i="40"/>
  <c r="E19" i="40"/>
  <c r="B15" i="40"/>
  <c r="B16" i="40"/>
  <c r="B17" i="40"/>
  <c r="B18" i="40"/>
  <c r="B19" i="40"/>
  <c r="AR18" i="40"/>
  <c r="AQ18" i="40"/>
  <c r="AL18" i="40"/>
  <c r="L18" i="40"/>
  <c r="J18" i="40"/>
  <c r="G18" i="40"/>
  <c r="E18" i="40"/>
  <c r="J17" i="40"/>
  <c r="G17" i="40"/>
  <c r="E17" i="40"/>
  <c r="AI16" i="40"/>
  <c r="AH16" i="40"/>
  <c r="J16" i="40"/>
  <c r="G16" i="40"/>
  <c r="E16" i="40"/>
  <c r="AR15" i="40"/>
  <c r="AQ15" i="40"/>
  <c r="AL15" i="40"/>
  <c r="L15" i="40"/>
  <c r="J15" i="40"/>
  <c r="G15" i="40"/>
  <c r="E15" i="40"/>
  <c r="J14" i="40"/>
  <c r="G14" i="40"/>
  <c r="E14" i="40"/>
  <c r="B11" i="40"/>
  <c r="B12" i="40"/>
  <c r="B13" i="40"/>
  <c r="B14" i="40"/>
  <c r="AI13" i="40"/>
  <c r="AH13" i="40"/>
  <c r="J13" i="40"/>
  <c r="G13" i="40"/>
  <c r="E13" i="40"/>
  <c r="AR12" i="40"/>
  <c r="AQ12" i="40"/>
  <c r="AL12" i="40"/>
  <c r="L12" i="40"/>
  <c r="J12" i="40"/>
  <c r="G12" i="40"/>
  <c r="E12" i="40"/>
  <c r="J11" i="40"/>
  <c r="G11" i="40"/>
  <c r="E11" i="40"/>
  <c r="AI10" i="40"/>
  <c r="AH10" i="40"/>
  <c r="J10" i="40"/>
  <c r="G10" i="40"/>
  <c r="E10" i="40"/>
  <c r="B8" i="40"/>
  <c r="B9" i="40"/>
  <c r="B10" i="40"/>
  <c r="AR9" i="40"/>
  <c r="AQ9" i="40"/>
  <c r="AL9" i="40"/>
  <c r="L9" i="40"/>
  <c r="J9" i="40"/>
  <c r="G9" i="40"/>
  <c r="E9" i="40"/>
  <c r="J8" i="40"/>
  <c r="G8" i="40"/>
  <c r="E8" i="40"/>
  <c r="AI7" i="40"/>
  <c r="AH7" i="40"/>
  <c r="J7" i="40"/>
  <c r="G7" i="40"/>
  <c r="E7" i="40"/>
  <c r="B6" i="40"/>
  <c r="B7" i="40"/>
  <c r="AR6" i="40"/>
  <c r="AQ6" i="40"/>
  <c r="AL6" i="40"/>
  <c r="L6" i="40"/>
  <c r="J6" i="40"/>
  <c r="G6" i="40"/>
  <c r="E6" i="40"/>
  <c r="J5" i="40"/>
  <c r="G5" i="40"/>
  <c r="E5" i="40"/>
  <c r="B5" i="40"/>
  <c r="T6" i="28"/>
  <c r="Z6" i="28"/>
  <c r="W6" i="28"/>
  <c r="Q6" i="28"/>
  <c r="AE6" i="28"/>
  <c r="W9" i="28"/>
  <c r="AC9" i="28"/>
  <c r="T9" i="28"/>
  <c r="N9" i="28"/>
  <c r="AE9" i="28"/>
  <c r="X10" i="28"/>
  <c r="AD10" i="28"/>
  <c r="U10" i="28"/>
  <c r="O10" i="28"/>
  <c r="AJ9" i="28"/>
  <c r="F17" i="31"/>
  <c r="F16" i="31"/>
  <c r="F15" i="31"/>
  <c r="F14" i="31"/>
  <c r="F13" i="31"/>
  <c r="J31" i="39"/>
  <c r="E31" i="39"/>
  <c r="D31" i="39"/>
  <c r="G29" i="39"/>
  <c r="F28" i="39"/>
  <c r="G28" i="39"/>
  <c r="F27" i="39"/>
  <c r="G27" i="39"/>
  <c r="G26" i="39"/>
  <c r="F25" i="39"/>
  <c r="G25" i="39"/>
  <c r="J19" i="39"/>
  <c r="E19" i="39"/>
  <c r="D19" i="39"/>
  <c r="G17" i="39"/>
  <c r="G16" i="39"/>
  <c r="G15" i="39"/>
  <c r="G14" i="39"/>
  <c r="G13" i="39"/>
  <c r="E26" i="38"/>
  <c r="E29" i="38"/>
  <c r="E25" i="38"/>
  <c r="F17" i="38"/>
  <c r="F16" i="38"/>
  <c r="F15" i="38"/>
  <c r="F14" i="38"/>
  <c r="F13" i="38"/>
  <c r="E27" i="38"/>
  <c r="I31" i="38"/>
  <c r="D31" i="38"/>
  <c r="C31" i="38"/>
  <c r="F29" i="38"/>
  <c r="F28" i="38"/>
  <c r="F27" i="38"/>
  <c r="F26" i="38"/>
  <c r="F25" i="38"/>
  <c r="I13" i="38"/>
  <c r="I14" i="38"/>
  <c r="I15" i="38"/>
  <c r="I17" i="38"/>
  <c r="I19" i="38"/>
  <c r="D19" i="38"/>
  <c r="C19" i="38"/>
  <c r="F29" i="14"/>
  <c r="C31" i="31"/>
  <c r="F29" i="31"/>
  <c r="F28" i="31"/>
  <c r="F27" i="31"/>
  <c r="F26" i="31"/>
  <c r="I31" i="31"/>
  <c r="D31" i="31"/>
  <c r="F25" i="31"/>
  <c r="C19" i="31"/>
  <c r="F27" i="14"/>
  <c r="F26" i="14"/>
  <c r="F25" i="14"/>
  <c r="F29" i="10"/>
  <c r="F28" i="10"/>
  <c r="I19" i="31"/>
  <c r="D19" i="31"/>
  <c r="G35" i="27"/>
  <c r="G40" i="27"/>
  <c r="G41" i="27"/>
  <c r="G46" i="27"/>
  <c r="G50" i="27"/>
  <c r="G51" i="27"/>
  <c r="G57" i="27"/>
  <c r="G69" i="27"/>
  <c r="G71" i="27"/>
  <c r="G73" i="27"/>
  <c r="G74" i="27"/>
  <c r="E75" i="27"/>
  <c r="F75" i="27"/>
  <c r="G75" i="27"/>
  <c r="G81" i="27"/>
  <c r="G84" i="27"/>
  <c r="G86" i="27"/>
  <c r="F87" i="27"/>
  <c r="B5" i="28"/>
  <c r="E5" i="28"/>
  <c r="G5" i="28"/>
  <c r="J5" i="28"/>
  <c r="AO5" i="28"/>
  <c r="AP5" i="28"/>
  <c r="AQ5" i="28"/>
  <c r="AR5" i="28"/>
  <c r="B6" i="28"/>
  <c r="E6" i="28"/>
  <c r="G6" i="28"/>
  <c r="J6" i="28"/>
  <c r="L6" i="28"/>
  <c r="AP6" i="28"/>
  <c r="AQ6" i="28"/>
  <c r="AR6" i="28"/>
  <c r="B7" i="28"/>
  <c r="E7" i="28"/>
  <c r="G7" i="28"/>
  <c r="J7" i="28"/>
  <c r="P7" i="28"/>
  <c r="R7" i="28"/>
  <c r="U7" i="28"/>
  <c r="X7" i="28"/>
  <c r="AJ6" i="28"/>
  <c r="AJ31" i="28"/>
  <c r="V7" i="28"/>
  <c r="B8" i="28"/>
  <c r="E8" i="28"/>
  <c r="G8" i="28"/>
  <c r="J8" i="28"/>
  <c r="V10" i="28"/>
  <c r="W10" i="28"/>
  <c r="AB10" i="28"/>
  <c r="AO8" i="28"/>
  <c r="AP8" i="28"/>
  <c r="AP9" i="28"/>
  <c r="AP32" i="28"/>
  <c r="AQ8" i="28"/>
  <c r="AR8" i="28"/>
  <c r="AR9" i="28"/>
  <c r="B9" i="28"/>
  <c r="E9" i="28"/>
  <c r="G9" i="28"/>
  <c r="J9" i="28"/>
  <c r="L9" i="28"/>
  <c r="AQ9" i="28"/>
  <c r="B10" i="28"/>
  <c r="E10" i="28"/>
  <c r="G10" i="28"/>
  <c r="J10" i="28"/>
  <c r="B11" i="28"/>
  <c r="E11" i="28"/>
  <c r="G11" i="28"/>
  <c r="J11" i="28"/>
  <c r="M13" i="28"/>
  <c r="Q12" i="28"/>
  <c r="AO11" i="28"/>
  <c r="AP11" i="28"/>
  <c r="AQ11" i="28"/>
  <c r="AR11" i="28"/>
  <c r="B12" i="28"/>
  <c r="E12" i="28"/>
  <c r="G12" i="28"/>
  <c r="J12" i="28"/>
  <c r="L12" i="28"/>
  <c r="N12" i="28"/>
  <c r="W12" i="28"/>
  <c r="V13" i="28"/>
  <c r="W13" i="28"/>
  <c r="AP12" i="28"/>
  <c r="AQ12" i="28"/>
  <c r="AR12" i="28"/>
  <c r="B13" i="28"/>
  <c r="B14" i="28"/>
  <c r="E13" i="28"/>
  <c r="G13" i="28"/>
  <c r="J13" i="28"/>
  <c r="O13" i="28"/>
  <c r="R13" i="28"/>
  <c r="X13" i="28"/>
  <c r="AA13" i="28"/>
  <c r="AJ12" i="28"/>
  <c r="AJ33" i="28"/>
  <c r="E14" i="28"/>
  <c r="G14" i="28"/>
  <c r="J14" i="28"/>
  <c r="Q15" i="28"/>
  <c r="AB16" i="28"/>
  <c r="AO14" i="28"/>
  <c r="AP14" i="28"/>
  <c r="AQ14" i="28"/>
  <c r="AR14" i="28"/>
  <c r="B15" i="28"/>
  <c r="E15" i="28"/>
  <c r="G15" i="28"/>
  <c r="J15" i="28"/>
  <c r="L15" i="28"/>
  <c r="N15" i="28"/>
  <c r="T15" i="28"/>
  <c r="S16" i="28"/>
  <c r="T16" i="28"/>
  <c r="AC15" i="28"/>
  <c r="AC16" i="28"/>
  <c r="AP15" i="28"/>
  <c r="AQ15" i="28"/>
  <c r="AR15" i="28"/>
  <c r="B16" i="28"/>
  <c r="B17" i="28"/>
  <c r="B18" i="28"/>
  <c r="B19" i="28"/>
  <c r="E16" i="28"/>
  <c r="G16" i="28"/>
  <c r="J16" i="28"/>
  <c r="M16" i="28"/>
  <c r="O16" i="28"/>
  <c r="R16" i="28"/>
  <c r="AD16" i="28"/>
  <c r="E17" i="28"/>
  <c r="G17" i="28"/>
  <c r="J17" i="28"/>
  <c r="AO17" i="28"/>
  <c r="AP17" i="28"/>
  <c r="AP20" i="28"/>
  <c r="AP21" i="28"/>
  <c r="AP36" i="28"/>
  <c r="AQ17" i="28"/>
  <c r="AR17" i="28"/>
  <c r="AR20" i="28"/>
  <c r="E18" i="28"/>
  <c r="G18" i="28"/>
  <c r="J18" i="28"/>
  <c r="L18" i="28"/>
  <c r="N18" i="28"/>
  <c r="T18" i="28"/>
  <c r="AC18" i="28"/>
  <c r="AB19" i="28"/>
  <c r="AC19" i="28"/>
  <c r="AF35" i="28"/>
  <c r="AP18" i="28"/>
  <c r="AQ18" i="28"/>
  <c r="AR18" i="28"/>
  <c r="E19" i="28"/>
  <c r="G19" i="28"/>
  <c r="J19" i="28"/>
  <c r="M19" i="28"/>
  <c r="O19" i="28"/>
  <c r="S19" i="28"/>
  <c r="U19" i="28"/>
  <c r="AD19" i="28"/>
  <c r="G20" i="28"/>
  <c r="Q21" i="28"/>
  <c r="P22" i="28"/>
  <c r="Q22" i="28"/>
  <c r="W21" i="28"/>
  <c r="AO20" i="28"/>
  <c r="AQ20" i="28"/>
  <c r="AQ21" i="28"/>
  <c r="G21" i="28"/>
  <c r="L21" i="28"/>
  <c r="Z21" i="28"/>
  <c r="AH21" i="28"/>
  <c r="G22" i="28"/>
  <c r="R22" i="28"/>
  <c r="V22" i="28"/>
  <c r="X22" i="28"/>
  <c r="Y22" i="28"/>
  <c r="Z22" i="28"/>
  <c r="AA22" i="28"/>
  <c r="G23" i="28"/>
  <c r="G24" i="28"/>
  <c r="G25" i="28"/>
  <c r="AS27" i="28"/>
  <c r="V31" i="28"/>
  <c r="AP31" i="28"/>
  <c r="V32" i="28"/>
  <c r="AJ32" i="28"/>
  <c r="V33" i="28"/>
  <c r="AP33" i="28"/>
  <c r="V34" i="28"/>
  <c r="AF34" i="28"/>
  <c r="AP34" i="28"/>
  <c r="V35" i="28"/>
  <c r="AP35" i="28"/>
  <c r="V36" i="28"/>
  <c r="AF36" i="28"/>
  <c r="B5" i="2"/>
  <c r="E5" i="2"/>
  <c r="G5" i="2"/>
  <c r="J5" i="2"/>
  <c r="AL5" i="2"/>
  <c r="AM5" i="2"/>
  <c r="AM8" i="2"/>
  <c r="AN5" i="2"/>
  <c r="AO5" i="2"/>
  <c r="AO8" i="2"/>
  <c r="B6" i="2"/>
  <c r="E6" i="2"/>
  <c r="G6" i="2"/>
  <c r="J6" i="2"/>
  <c r="L6" i="2"/>
  <c r="M4" i="2"/>
  <c r="AE6" i="2"/>
  <c r="AL6" i="2"/>
  <c r="AL31" i="2"/>
  <c r="AF6" i="2"/>
  <c r="AG6" i="2"/>
  <c r="AG31" i="2"/>
  <c r="AI6" i="2"/>
  <c r="AK6" i="2"/>
  <c r="AM6" i="2"/>
  <c r="AN6" i="2"/>
  <c r="AO6" i="2"/>
  <c r="AP6" i="2"/>
  <c r="AP31" i="2"/>
  <c r="B7" i="2"/>
  <c r="E7" i="2"/>
  <c r="G7" i="2"/>
  <c r="J7" i="2"/>
  <c r="B8" i="2"/>
  <c r="E8" i="2"/>
  <c r="G8" i="2"/>
  <c r="J8" i="2"/>
  <c r="AL8" i="2"/>
  <c r="AL11" i="2"/>
  <c r="AL14" i="2"/>
  <c r="AN8" i="2"/>
  <c r="AN11" i="2"/>
  <c r="B9" i="2"/>
  <c r="B10" i="2"/>
  <c r="E9" i="2"/>
  <c r="G9" i="2"/>
  <c r="J9" i="2"/>
  <c r="L9" i="2"/>
  <c r="P4" i="2"/>
  <c r="AE9" i="2"/>
  <c r="AF9" i="2"/>
  <c r="AG9" i="2"/>
  <c r="AI9" i="2"/>
  <c r="AL9" i="2"/>
  <c r="AL32" i="2"/>
  <c r="AN9" i="2"/>
  <c r="AP9" i="2"/>
  <c r="AP32" i="2"/>
  <c r="E10" i="2"/>
  <c r="G10" i="2"/>
  <c r="J10" i="2"/>
  <c r="B11" i="2"/>
  <c r="E11" i="2"/>
  <c r="G11" i="2"/>
  <c r="J11" i="2"/>
  <c r="B12" i="2"/>
  <c r="E12" i="2"/>
  <c r="G12" i="2"/>
  <c r="J12" i="2"/>
  <c r="L12" i="2"/>
  <c r="S4" i="2"/>
  <c r="AE12" i="2"/>
  <c r="AL12" i="2"/>
  <c r="AL33" i="2"/>
  <c r="AF12" i="2"/>
  <c r="AF33" i="2"/>
  <c r="AG12" i="2"/>
  <c r="AG33" i="2"/>
  <c r="AI12" i="2"/>
  <c r="AP12" i="2"/>
  <c r="B13" i="2"/>
  <c r="E13" i="2"/>
  <c r="G13" i="2"/>
  <c r="J13" i="2"/>
  <c r="B14" i="2"/>
  <c r="E14" i="2"/>
  <c r="G14" i="2"/>
  <c r="J14" i="2"/>
  <c r="B15" i="2"/>
  <c r="B16" i="2"/>
  <c r="B17" i="2"/>
  <c r="B18" i="2"/>
  <c r="B19" i="2"/>
  <c r="E15" i="2"/>
  <c r="G15" i="2"/>
  <c r="J15" i="2"/>
  <c r="L15" i="2"/>
  <c r="V4" i="2"/>
  <c r="AE15" i="2"/>
  <c r="AE34" i="2"/>
  <c r="AF15" i="2"/>
  <c r="AG15" i="2"/>
  <c r="AI15" i="2"/>
  <c r="AP15" i="2"/>
  <c r="AP34" i="2"/>
  <c r="E16" i="2"/>
  <c r="G16" i="2"/>
  <c r="J16" i="2"/>
  <c r="E17" i="2"/>
  <c r="G17" i="2"/>
  <c r="J17" i="2"/>
  <c r="E18" i="2"/>
  <c r="G18" i="2"/>
  <c r="J18" i="2"/>
  <c r="L18" i="2"/>
  <c r="Y4" i="2"/>
  <c r="AE18" i="2"/>
  <c r="AF18" i="2"/>
  <c r="AF35" i="2"/>
  <c r="AG18" i="2"/>
  <c r="AG35" i="2"/>
  <c r="AI18" i="2"/>
  <c r="AP18" i="2"/>
  <c r="AP35" i="2"/>
  <c r="E19" i="2"/>
  <c r="G19" i="2"/>
  <c r="J19" i="2"/>
  <c r="L21" i="2"/>
  <c r="AB4" i="2"/>
  <c r="AE21" i="2"/>
  <c r="AF21" i="2"/>
  <c r="AG21" i="2"/>
  <c r="AI21" i="2"/>
  <c r="AP21" i="2"/>
  <c r="AP36" i="2"/>
  <c r="AP27" i="2"/>
  <c r="V31" i="2"/>
  <c r="AF31" i="2"/>
  <c r="AH31" i="2"/>
  <c r="AM31" i="2"/>
  <c r="V32" i="2"/>
  <c r="AE32" i="2"/>
  <c r="AF32" i="2"/>
  <c r="AG32" i="2"/>
  <c r="AH32" i="2"/>
  <c r="V33" i="2"/>
  <c r="AH33" i="2"/>
  <c r="AP33" i="2"/>
  <c r="V34" i="2"/>
  <c r="AF34" i="2"/>
  <c r="AG34" i="2"/>
  <c r="AH34" i="2"/>
  <c r="V35" i="2"/>
  <c r="AH35" i="2"/>
  <c r="V36" i="2"/>
  <c r="AE36" i="2"/>
  <c r="AF36" i="2"/>
  <c r="AG36" i="2"/>
  <c r="AH36" i="2"/>
  <c r="V38" i="2"/>
  <c r="G13" i="14"/>
  <c r="G14" i="14"/>
  <c r="G15" i="14"/>
  <c r="G16" i="14"/>
  <c r="G17" i="14"/>
  <c r="D19" i="14"/>
  <c r="J19" i="14"/>
  <c r="E19" i="14"/>
  <c r="G25" i="14"/>
  <c r="G26" i="14"/>
  <c r="G27" i="14"/>
  <c r="G28" i="14"/>
  <c r="G29" i="14"/>
  <c r="D31" i="14"/>
  <c r="J31" i="14"/>
  <c r="E31" i="14"/>
  <c r="G13" i="10"/>
  <c r="G14" i="10"/>
  <c r="G15" i="10"/>
  <c r="G16" i="10"/>
  <c r="G17" i="10"/>
  <c r="D19" i="10"/>
  <c r="J19" i="10"/>
  <c r="E19" i="10"/>
  <c r="G25" i="10"/>
  <c r="F26" i="10"/>
  <c r="G26" i="10"/>
  <c r="J31" i="10"/>
  <c r="E31" i="10"/>
  <c r="F27" i="10"/>
  <c r="G27" i="10"/>
  <c r="G28" i="10"/>
  <c r="G29" i="10"/>
  <c r="D31" i="10"/>
  <c r="G13" i="12"/>
  <c r="J19" i="12"/>
  <c r="E19" i="12"/>
  <c r="G14" i="12"/>
  <c r="G15" i="12"/>
  <c r="G16" i="12"/>
  <c r="G17" i="12"/>
  <c r="D19" i="12"/>
  <c r="F25" i="12"/>
  <c r="G25" i="12"/>
  <c r="J31" i="12"/>
  <c r="E31" i="12"/>
  <c r="F26" i="12"/>
  <c r="G26" i="12"/>
  <c r="F27" i="12"/>
  <c r="G27" i="12"/>
  <c r="F28" i="12"/>
  <c r="G28" i="12"/>
  <c r="F29" i="12"/>
  <c r="G29" i="12"/>
  <c r="D31" i="12"/>
  <c r="G87" i="27"/>
  <c r="AF31" i="28"/>
  <c r="Z12" i="28"/>
  <c r="T19" i="28"/>
  <c r="AL21" i="28"/>
  <c r="AH36" i="28"/>
  <c r="AG36" i="28"/>
  <c r="W22" i="28"/>
  <c r="AG34" i="28"/>
  <c r="AE21" i="28"/>
  <c r="AE36" i="28"/>
  <c r="AE15" i="28"/>
  <c r="AF32" i="28"/>
  <c r="S10" i="28"/>
  <c r="T10" i="28"/>
  <c r="AG33" i="28"/>
  <c r="AF33" i="28"/>
  <c r="W7" i="28"/>
  <c r="AG31" i="28"/>
  <c r="AE31" i="28"/>
  <c r="AL17" i="2"/>
  <c r="AL20" i="2"/>
  <c r="AL21" i="2"/>
  <c r="AL36" i="2"/>
  <c r="AL15" i="2"/>
  <c r="AL34" i="2"/>
  <c r="AE18" i="28"/>
  <c r="AE34" i="28"/>
  <c r="AH15" i="28"/>
  <c r="AO15" i="28"/>
  <c r="AO34" i="28"/>
  <c r="AL18" i="2"/>
  <c r="AL35" i="2"/>
  <c r="AN12" i="2"/>
  <c r="AN14" i="2"/>
  <c r="AK9" i="2"/>
  <c r="AO9" i="2"/>
  <c r="AO11" i="2"/>
  <c r="AM9" i="2"/>
  <c r="AM32" i="2"/>
  <c r="AM11" i="2"/>
  <c r="AO21" i="28"/>
  <c r="AO36" i="28"/>
  <c r="AN21" i="28"/>
  <c r="AR21" i="28"/>
  <c r="AG35" i="28"/>
  <c r="AH18" i="28"/>
  <c r="AG32" i="28"/>
  <c r="AI21" i="28"/>
  <c r="AI36" i="28"/>
  <c r="AC10" i="28"/>
  <c r="V39" i="2"/>
  <c r="V40" i="2"/>
  <c r="AE35" i="2"/>
  <c r="AE33" i="2"/>
  <c r="AE31" i="2"/>
  <c r="AJ21" i="28"/>
  <c r="AJ36" i="28"/>
  <c r="AS21" i="28"/>
  <c r="AS36" i="28"/>
  <c r="AJ18" i="28"/>
  <c r="AJ35" i="28"/>
  <c r="N19" i="28"/>
  <c r="AS18" i="28"/>
  <c r="AS35" i="28"/>
  <c r="AJ34" i="28"/>
  <c r="P16" i="28"/>
  <c r="Q16" i="28"/>
  <c r="N16" i="28"/>
  <c r="AI15" i="28"/>
  <c r="AI34" i="28"/>
  <c r="AS15" i="28"/>
  <c r="AS34" i="28"/>
  <c r="Y13" i="28"/>
  <c r="Z13" i="28"/>
  <c r="P13" i="28"/>
  <c r="Q13" i="28"/>
  <c r="N13" i="28"/>
  <c r="AS12" i="28"/>
  <c r="AS33" i="28"/>
  <c r="M10" i="28"/>
  <c r="N10" i="28"/>
  <c r="Y7" i="28"/>
  <c r="Z7" i="28"/>
  <c r="S7" i="28"/>
  <c r="T7" i="28"/>
  <c r="Q7" i="28"/>
  <c r="AS6" i="28"/>
  <c r="AS31" i="28"/>
  <c r="AJ5" i="28"/>
  <c r="AJ8" i="28"/>
  <c r="V38" i="28"/>
  <c r="AH9" i="28"/>
  <c r="AL9" i="28"/>
  <c r="V39" i="28"/>
  <c r="AH12" i="28"/>
  <c r="AI9" i="28"/>
  <c r="AI32" i="28"/>
  <c r="AH6" i="28"/>
  <c r="AH5" i="28"/>
  <c r="AI18" i="28"/>
  <c r="AI35" i="28"/>
  <c r="AH32" i="28"/>
  <c r="AS9" i="28"/>
  <c r="AS32" i="28"/>
  <c r="AN17" i="2"/>
  <c r="AN15" i="2"/>
  <c r="AL15" i="28"/>
  <c r="AN15" i="28"/>
  <c r="AH34" i="28"/>
  <c r="AO18" i="28"/>
  <c r="AO35" i="28"/>
  <c r="AE35" i="28"/>
  <c r="AI6" i="28"/>
  <c r="AI12" i="28"/>
  <c r="AI33" i="28"/>
  <c r="AO6" i="28"/>
  <c r="AO31" i="28"/>
  <c r="AL18" i="28"/>
  <c r="AN18" i="28"/>
  <c r="AH35" i="28"/>
  <c r="AM14" i="2"/>
  <c r="AM12" i="2"/>
  <c r="AM33" i="2"/>
  <c r="AO14" i="2"/>
  <c r="AK12" i="2"/>
  <c r="AO12" i="2"/>
  <c r="AL12" i="28"/>
  <c r="AH33" i="28"/>
  <c r="AE12" i="28"/>
  <c r="V40" i="28"/>
  <c r="AN6" i="28"/>
  <c r="AH31" i="28"/>
  <c r="AL6" i="28"/>
  <c r="AH8" i="28"/>
  <c r="AH7" i="28"/>
  <c r="AI31" i="28"/>
  <c r="AI5" i="28"/>
  <c r="AN18" i="2"/>
  <c r="AN20" i="2"/>
  <c r="AN21" i="2"/>
  <c r="AE32" i="28"/>
  <c r="AO9" i="28"/>
  <c r="AO32" i="28"/>
  <c r="AN9" i="28"/>
  <c r="AO12" i="28"/>
  <c r="AO33" i="28"/>
  <c r="AE33" i="28"/>
  <c r="AN12" i="28"/>
  <c r="AK15" i="2"/>
  <c r="AO15" i="2"/>
  <c r="AO17" i="2"/>
  <c r="AM15" i="2"/>
  <c r="AM34" i="2"/>
  <c r="AM17" i="2"/>
  <c r="AJ11" i="28"/>
  <c r="AK6" i="28"/>
  <c r="AK31" i="28"/>
  <c r="AK21" i="28"/>
  <c r="AK36" i="28"/>
  <c r="AK18" i="28"/>
  <c r="AK35" i="28"/>
  <c r="AK12" i="28"/>
  <c r="AK33" i="28"/>
  <c r="AH10" i="28"/>
  <c r="AH11" i="28"/>
  <c r="AK15" i="28"/>
  <c r="AK34" i="28"/>
  <c r="AM20" i="2"/>
  <c r="AM21" i="2"/>
  <c r="AM36" i="2"/>
  <c r="AM18" i="2"/>
  <c r="AM35" i="2"/>
  <c r="AO20" i="2"/>
  <c r="AK18" i="2"/>
  <c r="AO18" i="2"/>
  <c r="AI8" i="28"/>
  <c r="AI7" i="28"/>
  <c r="AK9" i="28"/>
  <c r="AK32" i="28"/>
  <c r="AJ13" i="28"/>
  <c r="AJ14" i="28"/>
  <c r="AH13" i="28"/>
  <c r="AH14" i="28"/>
  <c r="AI11" i="28"/>
  <c r="AI10" i="28"/>
  <c r="AK21" i="2"/>
  <c r="AO21" i="2"/>
  <c r="AJ16" i="28"/>
  <c r="AJ17" i="28"/>
  <c r="AH16" i="28"/>
  <c r="AH17" i="28"/>
  <c r="AI13" i="28"/>
  <c r="AI14" i="28"/>
  <c r="AJ19" i="28"/>
  <c r="AJ20" i="28"/>
  <c r="AJ22" i="28"/>
  <c r="AH19" i="28"/>
  <c r="AH20" i="28"/>
  <c r="AH22" i="28"/>
  <c r="AI16" i="28"/>
  <c r="AI17" i="28"/>
  <c r="AI19" i="28"/>
  <c r="AI20" i="28"/>
  <c r="AI22" i="28"/>
</calcChain>
</file>

<file path=xl/connections.xml><?xml version="1.0" encoding="utf-8"?>
<connections xmlns="http://schemas.openxmlformats.org/spreadsheetml/2006/main">
  <connection id="1" name="tabelle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name="tabelle1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abelle2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abelle3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abelle4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<sst xmlns="http://schemas.openxmlformats.org/spreadsheetml/2006/main" count="1289" uniqueCount="167">
  <si>
    <t xml:space="preserve">   DREIBAND - MANNSCHAFT  </t>
  </si>
  <si>
    <t>Runde</t>
  </si>
  <si>
    <t>X</t>
  </si>
  <si>
    <t xml:space="preserve">   MEHRKAMPF - MANNSCHAFT  </t>
  </si>
  <si>
    <t>Ausrichter</t>
  </si>
  <si>
    <t>Turnier</t>
  </si>
  <si>
    <t>Datum</t>
  </si>
  <si>
    <t>Wiener Billard Assoziation</t>
  </si>
  <si>
    <t>Mannschaft</t>
  </si>
  <si>
    <t>MP</t>
  </si>
  <si>
    <t>%</t>
  </si>
  <si>
    <t>Position</t>
  </si>
  <si>
    <t>Zu - Vorname</t>
  </si>
  <si>
    <t>PP</t>
  </si>
  <si>
    <t>Points</t>
  </si>
  <si>
    <t>Aufn.</t>
  </si>
  <si>
    <t>GD</t>
  </si>
  <si>
    <t>HS</t>
  </si>
  <si>
    <t>Freie Partie</t>
  </si>
  <si>
    <t>Cadre 47/2</t>
  </si>
  <si>
    <t>Einband</t>
  </si>
  <si>
    <t>Dreiband</t>
  </si>
  <si>
    <t>Gesamt</t>
  </si>
  <si>
    <t>Mannschaftsführer</t>
  </si>
  <si>
    <t>Vereinsstempel</t>
  </si>
  <si>
    <t>Pentathlon</t>
  </si>
  <si>
    <t>Cadre 71/2</t>
  </si>
  <si>
    <t>WBA</t>
  </si>
  <si>
    <t>Bichler Daniel</t>
  </si>
  <si>
    <t>Huber Gerhard</t>
  </si>
  <si>
    <t>Gugumuck Walter</t>
  </si>
  <si>
    <t>Kahofer Arnim</t>
  </si>
  <si>
    <t>Makik Karl</t>
  </si>
  <si>
    <t xml:space="preserve">Klasse  von </t>
  </si>
  <si>
    <t xml:space="preserve"> bis </t>
  </si>
  <si>
    <t>Distanz:</t>
  </si>
  <si>
    <t>Spieler</t>
  </si>
  <si>
    <t>Punkte</t>
  </si>
  <si>
    <t>Schnitt</t>
  </si>
  <si>
    <t>Pts</t>
  </si>
  <si>
    <t>AN</t>
  </si>
  <si>
    <t>BED</t>
  </si>
  <si>
    <t>Rang</t>
  </si>
  <si>
    <t>Ü</t>
  </si>
  <si>
    <t>Punkte+
GD/Distanz</t>
  </si>
  <si>
    <t>Distanz</t>
  </si>
  <si>
    <t>Klassengrenze</t>
  </si>
  <si>
    <t>Spiele</t>
  </si>
  <si>
    <t xml:space="preserve"> 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</si>
  <si>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</si>
  <si>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</si>
  <si>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</si>
  <si>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</si>
  <si>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</si>
  <si>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</si>
  <si>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Summe Points:</t>
  </si>
  <si>
    <t>Summe Aufnahmen:</t>
  </si>
  <si>
    <t>TURNIERDURCHSCHNITT:</t>
  </si>
  <si>
    <t>ÖSTM Pentathlon</t>
  </si>
  <si>
    <t>AUG</t>
  </si>
  <si>
    <t>BIG</t>
  </si>
  <si>
    <t>BCE</t>
  </si>
  <si>
    <t xml:space="preserve">PP: </t>
  </si>
  <si>
    <t>PP:</t>
  </si>
  <si>
    <t>Bichler (WBA)</t>
  </si>
  <si>
    <t>Polaczek (BCE)</t>
  </si>
  <si>
    <t>Huber (WBA)</t>
  </si>
  <si>
    <t>Mastny (AUG)</t>
  </si>
  <si>
    <t>Ralis (AUG)</t>
  </si>
  <si>
    <t>Kahofer (WBA)</t>
  </si>
  <si>
    <t>Werner (AUG)</t>
  </si>
  <si>
    <t>Makik (WBA)</t>
  </si>
  <si>
    <t>Werner Hans</t>
  </si>
  <si>
    <t>Ralis Gerhard</t>
  </si>
  <si>
    <t>Mastny Kurt</t>
  </si>
  <si>
    <t>Polaczek Erich</t>
  </si>
  <si>
    <t>Tumbaridis Walter</t>
  </si>
  <si>
    <t>Cerovsek Gerold</t>
  </si>
  <si>
    <t>Sztatecsny Philipp</t>
  </si>
  <si>
    <t>PP+</t>
  </si>
  <si>
    <t>Rabatscher Michael</t>
  </si>
  <si>
    <t>Rabatscher (BIG)</t>
  </si>
  <si>
    <t>Gugumuck (WBA)</t>
  </si>
  <si>
    <t>Klasse:</t>
  </si>
  <si>
    <t>Finale</t>
  </si>
  <si>
    <t>Ausrichter:</t>
  </si>
  <si>
    <t>Datum:</t>
  </si>
  <si>
    <t>MB</t>
  </si>
  <si>
    <t>Name</t>
  </si>
  <si>
    <t>Klub</t>
  </si>
  <si>
    <t>Turnier Total</t>
  </si>
  <si>
    <t>ÖSTM</t>
  </si>
  <si>
    <t>POT</t>
  </si>
  <si>
    <t>Kraus (POT)</t>
  </si>
  <si>
    <t>Stenzel (AUG)</t>
  </si>
  <si>
    <t>Stenzel Franz</t>
  </si>
  <si>
    <t>Kraus Jörg</t>
  </si>
  <si>
    <t>Gorthan René</t>
  </si>
  <si>
    <t>Kellner Leonhard</t>
  </si>
  <si>
    <t>Habermann Heimo</t>
  </si>
  <si>
    <t>Antel Kerim</t>
  </si>
  <si>
    <t>Kronlachner Andreas</t>
  </si>
  <si>
    <t>Müller Manfred</t>
  </si>
  <si>
    <t>¯¯¯</t>
  </si>
  <si>
    <t>Stand nach den Gruppenspielen</t>
  </si>
  <si>
    <t>-</t>
  </si>
  <si>
    <t>variabel</t>
  </si>
  <si>
    <t>Wacha Tom</t>
  </si>
  <si>
    <t>Reichner Andreas</t>
  </si>
  <si>
    <t>GBK</t>
  </si>
  <si>
    <t>Färber Martin</t>
  </si>
  <si>
    <t>Robitsch Valentin</t>
  </si>
  <si>
    <t>Herfert Manfred</t>
  </si>
  <si>
    <t>Buresch Reinhard</t>
  </si>
  <si>
    <t>Benko Patrick</t>
  </si>
  <si>
    <t>Engert Günter</t>
  </si>
  <si>
    <t>WBA, 08. - 11.03.2011</t>
  </si>
  <si>
    <t>WBA, 08.-11.03.2012</t>
  </si>
  <si>
    <t>Färber (GBK)</t>
  </si>
  <si>
    <r>
      <rPr>
        <b/>
        <sz val="12"/>
        <rFont val="Arial"/>
        <family val="2"/>
      </rPr>
      <t>Gorthan</t>
    </r>
    <r>
      <rPr>
        <b/>
        <sz val="12"/>
        <rFont val="Arial"/>
        <family val="2"/>
      </rPr>
      <t xml:space="preserve"> (POT)</t>
    </r>
  </si>
  <si>
    <r>
      <rPr>
        <b/>
        <sz val="12"/>
        <rFont val="Arial"/>
        <family val="2"/>
      </rPr>
      <t>Antel</t>
    </r>
    <r>
      <rPr>
        <b/>
        <sz val="12"/>
        <rFont val="Arial"/>
        <family val="2"/>
      </rPr>
      <t xml:space="preserve"> (BCE)</t>
    </r>
  </si>
  <si>
    <r>
      <rPr>
        <b/>
        <sz val="12"/>
        <rFont val="Arial"/>
        <family val="2"/>
      </rPr>
      <t>Cerovsek</t>
    </r>
    <r>
      <rPr>
        <b/>
        <sz val="12"/>
        <rFont val="Arial"/>
        <family val="2"/>
      </rPr>
      <t xml:space="preserve"> (BIG)</t>
    </r>
  </si>
  <si>
    <t>Robitsch (GBK)</t>
  </si>
  <si>
    <r>
      <t>Reichner</t>
    </r>
    <r>
      <rPr>
        <b/>
        <sz val="12"/>
        <rFont val="Arial"/>
        <family val="2"/>
      </rPr>
      <t xml:space="preserve"> (POT)</t>
    </r>
  </si>
  <si>
    <r>
      <t>Tumbaridis</t>
    </r>
    <r>
      <rPr>
        <b/>
        <sz val="12"/>
        <rFont val="Arial"/>
        <family val="2"/>
      </rPr>
      <t xml:space="preserve"> (BCE)</t>
    </r>
  </si>
  <si>
    <r>
      <t>Engert</t>
    </r>
    <r>
      <rPr>
        <b/>
        <sz val="12"/>
        <rFont val="Arial"/>
        <family val="2"/>
      </rPr>
      <t xml:space="preserve"> (BIG)</t>
    </r>
  </si>
  <si>
    <t>Herfert (GBK)</t>
  </si>
  <si>
    <t>08.-11.03.2012</t>
  </si>
  <si>
    <t>PP-</t>
  </si>
  <si>
    <r>
      <t>Kellner</t>
    </r>
    <r>
      <rPr>
        <b/>
        <sz val="12"/>
        <rFont val="Arial"/>
        <family val="2"/>
      </rPr>
      <t xml:space="preserve"> (POT)</t>
    </r>
  </si>
  <si>
    <r>
      <t>Kronlachner</t>
    </r>
    <r>
      <rPr>
        <b/>
        <sz val="12"/>
        <rFont val="Arial"/>
        <family val="2"/>
      </rPr>
      <t xml:space="preserve"> (BCE)</t>
    </r>
  </si>
  <si>
    <r>
      <t>Sztatecsny</t>
    </r>
    <r>
      <rPr>
        <b/>
        <sz val="12"/>
        <rFont val="Arial"/>
        <family val="2"/>
      </rPr>
      <t xml:space="preserve"> (BIG)</t>
    </r>
  </si>
  <si>
    <t>Buresch (GBK)</t>
  </si>
  <si>
    <r>
      <t>Müller</t>
    </r>
    <r>
      <rPr>
        <b/>
        <sz val="12"/>
        <rFont val="Arial"/>
        <family val="2"/>
      </rPr>
      <t xml:space="preserve"> (BCE)</t>
    </r>
  </si>
  <si>
    <r>
      <t>Habermann</t>
    </r>
    <r>
      <rPr>
        <b/>
        <sz val="12"/>
        <rFont val="Arial"/>
        <family val="2"/>
      </rPr>
      <t xml:space="preserve"> (BIG)</t>
    </r>
  </si>
  <si>
    <t>Endstand</t>
  </si>
  <si>
    <t>Gruppe A</t>
  </si>
  <si>
    <t>Gruppe B</t>
  </si>
  <si>
    <t>Weiss Alexander</t>
  </si>
  <si>
    <t>Weiss (POT)</t>
  </si>
  <si>
    <t>Benko (GBK)</t>
  </si>
  <si>
    <t>Turnierdurchschnitt:</t>
  </si>
  <si>
    <t>71.7 %</t>
  </si>
  <si>
    <t>72.3 %</t>
  </si>
  <si>
    <t>A1</t>
  </si>
  <si>
    <t>A2</t>
  </si>
  <si>
    <t>A3</t>
  </si>
  <si>
    <t>88.0 %</t>
  </si>
  <si>
    <t xml:space="preserve"> 60.5 %</t>
  </si>
  <si>
    <t>B1</t>
  </si>
  <si>
    <t>B2</t>
  </si>
  <si>
    <t>B3</t>
  </si>
  <si>
    <t>nicht angetreten</t>
  </si>
  <si>
    <t>Mannschaft nicht vollständig angetreten =&gt; 10:0 verloren</t>
  </si>
  <si>
    <t>76.5 %</t>
  </si>
  <si>
    <t>40.1 %</t>
  </si>
  <si>
    <t>Wacha (AUG)</t>
  </si>
  <si>
    <t>w.o.</t>
  </si>
  <si>
    <t>200*</t>
  </si>
  <si>
    <t>66,3 %</t>
  </si>
  <si>
    <t>46,8 %</t>
  </si>
  <si>
    <t>151 *</t>
  </si>
  <si>
    <t>151*</t>
  </si>
  <si>
    <t>69,1%</t>
  </si>
  <si>
    <t>67,0%</t>
  </si>
  <si>
    <t>85,1 %</t>
  </si>
  <si>
    <t>78,3 %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</si>
</sst>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_-&quot;ÖS&quot;\ * #,##0.00_-;\-&quot;ÖS&quot;\ * #,##0.00_-;_-&quot;ÖS&quot;\ * &quot;-&quot;??_-;_-@_-"/>
    <numFmt numFmtId="166" formatCode="#\ \."/>
    <numFmt numFmtId="167" formatCode="0.0%"/>
  </numFmts>
  <fonts count="75" x14ac:knownFonts="1">
    <font>
      <sz val="11"/>
      <name val="Verdana"/>
    </font>
    <font>
      <sz val="11"/>
      <name val="Verdana"/>
      <family val="2"/>
    </font>
    <font>
      <sz val="10"/>
      <name val="MS Sans Serif"/>
      <family val="2"/>
    </font>
    <font>
      <b/>
      <i/>
      <sz val="12"/>
      <name val="Verdana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36"/>
      <color indexed="10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24"/>
      <color indexed="48"/>
      <name val="Arial"/>
      <family val="2"/>
    </font>
    <font>
      <sz val="10"/>
      <name val="Wingdings"/>
      <charset val="2"/>
    </font>
    <font>
      <sz val="10"/>
      <name val="Symbol"/>
      <family val="1"/>
      <charset val="2"/>
    </font>
    <font>
      <b/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</font>
    <font>
      <b/>
      <sz val="12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3"/>
      <name val="Wingdings"/>
      <charset val="2"/>
    </font>
    <font>
      <sz val="13"/>
      <name val="Symbol"/>
      <family val="1"/>
      <charset val="2"/>
    </font>
    <font>
      <b/>
      <sz val="13"/>
      <name val="Arial"/>
      <family val="2"/>
    </font>
    <font>
      <b/>
      <sz val="13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9"/>
      <name val="MS Sans Serif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6"/>
      <color indexed="9"/>
      <name val="Wingdings"/>
      <charset val="2"/>
    </font>
    <font>
      <sz val="12"/>
      <color indexed="9"/>
      <name val="Symbol"/>
      <family val="1"/>
      <charset val="2"/>
    </font>
    <font>
      <sz val="10"/>
      <color indexed="9"/>
      <name val="Arial"/>
      <family val="2"/>
    </font>
    <font>
      <sz val="18"/>
      <name val="MS Sans Serif"/>
      <family val="2"/>
    </font>
    <font>
      <sz val="13"/>
      <name val="Arial"/>
      <family val="2"/>
    </font>
    <font>
      <b/>
      <sz val="13"/>
      <name val="MS Sans Serif"/>
      <family val="2"/>
    </font>
    <font>
      <sz val="26"/>
      <name val="Wingdings"/>
      <charset val="2"/>
    </font>
    <font>
      <sz val="14"/>
      <name val="Arial"/>
      <family val="2"/>
    </font>
    <font>
      <sz val="7"/>
      <name val="MS Sans Serif"/>
      <family val="2"/>
    </font>
    <font>
      <sz val="7"/>
      <color indexed="9"/>
      <name val="MS Sans Serif"/>
      <family val="2"/>
    </font>
    <font>
      <sz val="7"/>
      <color indexed="9"/>
      <name val="MS Sans Serif"/>
      <family val="2"/>
    </font>
    <font>
      <sz val="10"/>
      <name val="Arial"/>
      <family val="2"/>
    </font>
    <font>
      <sz val="16"/>
      <name val="Wingdings"/>
      <charset val="2"/>
    </font>
    <font>
      <sz val="13"/>
      <color indexed="9"/>
      <name val="Arial"/>
      <family val="2"/>
    </font>
    <font>
      <b/>
      <sz val="10"/>
      <name val="MS Sans Serif"/>
      <family val="2"/>
    </font>
    <font>
      <b/>
      <u/>
      <sz val="8"/>
      <name val="MS Sans Serif"/>
      <family val="2"/>
    </font>
    <font>
      <sz val="12"/>
      <name val="Arial"/>
      <family val="2"/>
    </font>
    <font>
      <sz val="12"/>
      <name val="MS Sans Serif"/>
      <family val="2"/>
    </font>
    <font>
      <u/>
      <sz val="12"/>
      <name val="MS Sans Serif"/>
      <family val="2"/>
    </font>
    <font>
      <sz val="12"/>
      <name val="MS Sans Serif"/>
      <family val="2"/>
    </font>
    <font>
      <b/>
      <sz val="18"/>
      <color indexed="10"/>
      <name val="MS Sans Serif"/>
      <family val="2"/>
    </font>
    <font>
      <sz val="9"/>
      <name val="MS Sans Serif"/>
      <family val="2"/>
    </font>
    <font>
      <b/>
      <sz val="24"/>
      <name val="Arial"/>
      <family val="2"/>
    </font>
    <font>
      <b/>
      <i/>
      <sz val="26"/>
      <color indexed="10"/>
      <name val="Arial"/>
      <family val="2"/>
    </font>
    <font>
      <b/>
      <sz val="16"/>
      <color indexed="10"/>
      <name val="Arial"/>
      <family val="2"/>
    </font>
    <font>
      <b/>
      <sz val="10"/>
      <color indexed="12"/>
      <name val="Arial"/>
      <family val="2"/>
    </font>
    <font>
      <b/>
      <sz val="18"/>
      <color indexed="10"/>
      <name val="Arial"/>
      <family val="2"/>
    </font>
    <font>
      <b/>
      <sz val="26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u/>
      <sz val="11"/>
      <color theme="10"/>
      <name val="Verdana"/>
    </font>
    <font>
      <u/>
      <sz val="11"/>
      <color theme="11"/>
      <name val="Verdana"/>
    </font>
    <font>
      <b/>
      <sz val="18"/>
      <color rgb="FF0000FF"/>
      <name val="MS Sans Serif"/>
      <family val="2"/>
    </font>
    <font>
      <b/>
      <i/>
      <sz val="26"/>
      <color rgb="FFDD080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" fillId="0" borderId="0"/>
    <xf numFmtId="165" fontId="1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476">
    <xf numFmtId="0" fontId="0" fillId="0" borderId="0" xfId="0"/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164" fontId="4" fillId="0" borderId="0" xfId="5" applyNumberFormat="1" applyFont="1" applyAlignment="1">
      <alignment vertical="center"/>
    </xf>
    <xf numFmtId="0" fontId="5" fillId="0" borderId="1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164" fontId="5" fillId="0" borderId="0" xfId="5" applyNumberFormat="1" applyFont="1" applyAlignment="1">
      <alignment horizontal="right" vertical="center"/>
    </xf>
    <xf numFmtId="0" fontId="7" fillId="0" borderId="0" xfId="5" applyFont="1" applyAlignment="1">
      <alignment horizontal="right" vertical="center"/>
    </xf>
    <xf numFmtId="164" fontId="8" fillId="0" borderId="0" xfId="5" applyNumberFormat="1" applyFont="1" applyAlignment="1">
      <alignment vertical="center"/>
    </xf>
    <xf numFmtId="0" fontId="7" fillId="0" borderId="1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164" fontId="7" fillId="0" borderId="0" xfId="5" applyNumberFormat="1" applyFont="1" applyAlignment="1">
      <alignment vertical="center"/>
    </xf>
    <xf numFmtId="0" fontId="7" fillId="0" borderId="0" xfId="5" applyFont="1" applyBorder="1" applyAlignment="1">
      <alignment vertical="center"/>
    </xf>
    <xf numFmtId="0" fontId="9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Continuous" vertical="center"/>
    </xf>
    <xf numFmtId="0" fontId="9" fillId="0" borderId="0" xfId="5" applyFont="1" applyBorder="1" applyAlignment="1">
      <alignment horizontal="centerContinuous" vertical="center"/>
    </xf>
    <xf numFmtId="164" fontId="4" fillId="0" borderId="0" xfId="5" applyNumberFormat="1" applyFont="1" applyBorder="1" applyAlignment="1">
      <alignment vertical="center"/>
    </xf>
    <xf numFmtId="0" fontId="9" fillId="0" borderId="0" xfId="5" applyFont="1" applyBorder="1" applyAlignment="1">
      <alignment vertical="center"/>
    </xf>
    <xf numFmtId="14" fontId="5" fillId="0" borderId="0" xfId="5" applyNumberFormat="1" applyFont="1" applyBorder="1" applyAlignment="1">
      <alignment horizontal="center" vertical="center" shrinkToFit="1"/>
    </xf>
    <xf numFmtId="164" fontId="8" fillId="0" borderId="0" xfId="5" applyNumberFormat="1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horizontal="center" vertical="center"/>
    </xf>
    <xf numFmtId="0" fontId="9" fillId="0" borderId="2" xfId="5" applyFont="1" applyBorder="1" applyAlignment="1">
      <alignment horizontal="centerContinuous" vertical="center"/>
    </xf>
    <xf numFmtId="0" fontId="9" fillId="0" borderId="3" xfId="5" applyFont="1" applyBorder="1" applyAlignment="1">
      <alignment horizontal="centerContinuous" vertical="center"/>
    </xf>
    <xf numFmtId="0" fontId="9" fillId="0" borderId="4" xfId="5" applyFont="1" applyBorder="1" applyAlignment="1">
      <alignment horizontal="center" vertical="center"/>
    </xf>
    <xf numFmtId="164" fontId="9" fillId="0" borderId="0" xfId="5" applyNumberFormat="1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5" fillId="0" borderId="4" xfId="5" applyFont="1" applyBorder="1" applyAlignment="1">
      <alignment horizontal="center" vertical="center"/>
    </xf>
    <xf numFmtId="164" fontId="6" fillId="0" borderId="0" xfId="5" applyNumberFormat="1" applyFont="1" applyBorder="1" applyAlignment="1">
      <alignment vertical="center"/>
    </xf>
    <xf numFmtId="0" fontId="9" fillId="0" borderId="3" xfId="5" applyFont="1" applyBorder="1" applyAlignment="1">
      <alignment horizontal="center" vertical="center"/>
    </xf>
    <xf numFmtId="164" fontId="9" fillId="0" borderId="3" xfId="5" applyNumberFormat="1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3" xfId="5" applyFont="1" applyBorder="1" applyAlignment="1">
      <alignment horizontal="left" vertical="center"/>
    </xf>
    <xf numFmtId="1" fontId="7" fillId="0" borderId="1" xfId="5" applyNumberFormat="1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164" fontId="7" fillId="0" borderId="3" xfId="5" applyNumberFormat="1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164" fontId="8" fillId="0" borderId="0" xfId="5" applyNumberFormat="1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1" xfId="5" applyFont="1" applyBorder="1" applyAlignment="1">
      <alignment horizontal="centerContinuous" vertical="center"/>
    </xf>
    <xf numFmtId="0" fontId="8" fillId="0" borderId="0" xfId="5" applyFont="1" applyAlignment="1">
      <alignment horizontal="center" vertical="center"/>
    </xf>
    <xf numFmtId="164" fontId="8" fillId="0" borderId="0" xfId="5" applyNumberFormat="1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164" fontId="12" fillId="0" borderId="0" xfId="5" applyNumberFormat="1" applyFont="1" applyAlignment="1">
      <alignment horizontal="centerContinuous" vertical="center"/>
    </xf>
    <xf numFmtId="0" fontId="12" fillId="0" borderId="0" xfId="5" applyFont="1" applyAlignment="1">
      <alignment horizontal="centerContinuous" vertical="center"/>
    </xf>
    <xf numFmtId="164" fontId="12" fillId="0" borderId="0" xfId="5" applyNumberFormat="1" applyFont="1" applyAlignment="1">
      <alignment vertical="center"/>
    </xf>
    <xf numFmtId="0" fontId="13" fillId="0" borderId="0" xfId="4" applyAlignment="1">
      <alignment vertical="center"/>
    </xf>
    <xf numFmtId="0" fontId="13" fillId="0" borderId="0" xfId="4"/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5" fillId="0" borderId="0" xfId="4" applyFont="1" applyAlignment="1"/>
    <xf numFmtId="0" fontId="13" fillId="0" borderId="0" xfId="4" applyFill="1" applyAlignment="1">
      <alignment horizontal="center"/>
    </xf>
    <xf numFmtId="0" fontId="13" fillId="0" borderId="0" xfId="4" applyFont="1" applyAlignment="1">
      <alignment horizontal="right"/>
    </xf>
    <xf numFmtId="164" fontId="16" fillId="2" borderId="0" xfId="4" applyNumberFormat="1" applyFont="1" applyFill="1" applyBorder="1" applyAlignment="1">
      <alignment horizontal="center"/>
    </xf>
    <xf numFmtId="0" fontId="13" fillId="0" borderId="0" xfId="4" applyFont="1" applyAlignment="1">
      <alignment horizontal="center"/>
    </xf>
    <xf numFmtId="164" fontId="13" fillId="0" borderId="0" xfId="4" applyNumberFormat="1"/>
    <xf numFmtId="0" fontId="17" fillId="0" borderId="0" xfId="4" applyFont="1" applyBorder="1" applyAlignment="1">
      <alignment horizontal="right"/>
    </xf>
    <xf numFmtId="0" fontId="16" fillId="2" borderId="0" xfId="4" applyFont="1" applyFill="1" applyBorder="1" applyAlignment="1">
      <alignment horizontal="center"/>
    </xf>
    <xf numFmtId="0" fontId="18" fillId="0" borderId="0" xfId="4" applyFont="1" applyAlignment="1"/>
    <xf numFmtId="0" fontId="13" fillId="0" borderId="0" xfId="4" applyFont="1"/>
    <xf numFmtId="0" fontId="16" fillId="2" borderId="0" xfId="4" applyFont="1" applyFill="1" applyAlignment="1">
      <alignment horizontal="center" vertical="top"/>
    </xf>
    <xf numFmtId="0" fontId="13" fillId="0" borderId="0" xfId="4" applyAlignment="1">
      <alignment horizontal="left" vertical="top"/>
    </xf>
    <xf numFmtId="0" fontId="13" fillId="0" borderId="0" xfId="4" applyAlignment="1">
      <alignment horizontal="center"/>
    </xf>
    <xf numFmtId="0" fontId="13" fillId="0" borderId="0" xfId="4" applyFill="1"/>
    <xf numFmtId="164" fontId="13" fillId="0" borderId="0" xfId="4" applyNumberFormat="1" applyFill="1"/>
    <xf numFmtId="0" fontId="19" fillId="0" borderId="0" xfId="4" applyFont="1" applyFill="1"/>
    <xf numFmtId="0" fontId="20" fillId="0" borderId="0" xfId="4" applyFont="1" applyFill="1"/>
    <xf numFmtId="2" fontId="13" fillId="0" borderId="0" xfId="4" applyNumberFormat="1" applyFill="1" applyAlignment="1">
      <alignment horizontal="center"/>
    </xf>
    <xf numFmtId="164" fontId="13" fillId="0" borderId="0" xfId="4" applyNumberFormat="1" applyFill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21" fillId="0" borderId="5" xfId="4" applyFont="1" applyBorder="1" applyAlignment="1">
      <alignment horizontal="right"/>
    </xf>
    <xf numFmtId="43" fontId="21" fillId="0" borderId="6" xfId="1" applyFont="1" applyBorder="1" applyAlignment="1">
      <alignment horizontal="center" textRotation="90"/>
    </xf>
    <xf numFmtId="43" fontId="22" fillId="0" borderId="7" xfId="1" applyFont="1" applyBorder="1" applyAlignment="1">
      <alignment horizontal="center" textRotation="90"/>
    </xf>
    <xf numFmtId="164" fontId="21" fillId="0" borderId="5" xfId="1" applyNumberFormat="1" applyFont="1" applyBorder="1" applyAlignment="1">
      <alignment horizontal="center" textRotation="90"/>
    </xf>
    <xf numFmtId="43" fontId="21" fillId="0" borderId="5" xfId="1" applyFont="1" applyBorder="1" applyAlignment="1">
      <alignment horizontal="center" textRotation="90"/>
    </xf>
    <xf numFmtId="43" fontId="22" fillId="0" borderId="6" xfId="1" applyFont="1" applyBorder="1" applyAlignment="1">
      <alignment horizontal="center" textRotation="90"/>
    </xf>
    <xf numFmtId="43" fontId="21" fillId="0" borderId="7" xfId="1" applyFont="1" applyBorder="1" applyAlignment="1">
      <alignment horizontal="center" textRotation="90"/>
    </xf>
    <xf numFmtId="0" fontId="21" fillId="0" borderId="5" xfId="4" applyFont="1" applyBorder="1" applyAlignment="1">
      <alignment horizontal="left"/>
    </xf>
    <xf numFmtId="0" fontId="23" fillId="0" borderId="0" xfId="4" applyFont="1" applyAlignment="1">
      <alignment horizontal="center"/>
    </xf>
    <xf numFmtId="0" fontId="23" fillId="0" borderId="0" xfId="4" applyFont="1" applyAlignment="1">
      <alignment horizontal="right"/>
    </xf>
    <xf numFmtId="43" fontId="27" fillId="0" borderId="0" xfId="1" applyFont="1" applyFill="1" applyBorder="1" applyAlignment="1">
      <alignment horizontal="center" textRotation="90"/>
    </xf>
    <xf numFmtId="43" fontId="28" fillId="0" borderId="0" xfId="1" applyFont="1" applyFill="1" applyBorder="1" applyAlignment="1">
      <alignment horizontal="center" textRotation="90"/>
    </xf>
    <xf numFmtId="2" fontId="29" fillId="0" borderId="0" xfId="4" applyNumberFormat="1" applyFont="1" applyFill="1" applyAlignment="1">
      <alignment horizontal="center"/>
    </xf>
    <xf numFmtId="164" fontId="17" fillId="0" borderId="8" xfId="4" applyNumberFormat="1" applyFont="1" applyFill="1" applyBorder="1" applyAlignment="1">
      <alignment horizontal="center" textRotation="90" wrapText="1"/>
    </xf>
    <xf numFmtId="0" fontId="17" fillId="0" borderId="8" xfId="4" applyFont="1" applyFill="1" applyBorder="1" applyAlignment="1">
      <alignment horizontal="center" textRotation="90" wrapText="1"/>
    </xf>
    <xf numFmtId="0" fontId="17" fillId="0" borderId="0" xfId="4" applyFont="1" applyFill="1" applyBorder="1" applyAlignment="1">
      <alignment horizontal="center" textRotation="90" wrapText="1"/>
    </xf>
    <xf numFmtId="43" fontId="30" fillId="0" borderId="5" xfId="1" applyFont="1" applyBorder="1" applyAlignment="1">
      <alignment horizontal="center" textRotation="90"/>
    </xf>
    <xf numFmtId="0" fontId="23" fillId="0" borderId="0" xfId="4" applyFont="1" applyAlignment="1">
      <alignment horizontal="center" textRotation="90"/>
    </xf>
    <xf numFmtId="43" fontId="31" fillId="2" borderId="0" xfId="1" applyFont="1" applyFill="1" applyAlignment="1">
      <alignment horizontal="right" vertical="center"/>
    </xf>
    <xf numFmtId="43" fontId="13" fillId="0" borderId="9" xfId="1" applyFont="1" applyBorder="1" applyAlignment="1">
      <alignment horizontal="right" vertical="center"/>
    </xf>
    <xf numFmtId="0" fontId="13" fillId="2" borderId="10" xfId="4" applyFont="1" applyFill="1" applyBorder="1" applyAlignment="1">
      <alignment horizontal="center" vertical="center"/>
    </xf>
    <xf numFmtId="0" fontId="32" fillId="2" borderId="11" xfId="4" applyFont="1" applyFill="1" applyBorder="1" applyAlignment="1">
      <alignment horizontal="center" vertical="center"/>
    </xf>
    <xf numFmtId="164" fontId="33" fillId="0" borderId="9" xfId="4" applyNumberFormat="1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32" fillId="2" borderId="10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43" fontId="13" fillId="0" borderId="9" xfId="1" applyFont="1" applyBorder="1" applyAlignment="1">
      <alignment horizontal="left" vertical="center"/>
    </xf>
    <xf numFmtId="0" fontId="13" fillId="0" borderId="0" xfId="4" applyFont="1" applyAlignment="1">
      <alignment vertical="center"/>
    </xf>
    <xf numFmtId="0" fontId="13" fillId="0" borderId="12" xfId="4" applyNumberFormat="1" applyFont="1" applyBorder="1" applyAlignment="1">
      <alignment horizontal="right" vertical="center"/>
    </xf>
    <xf numFmtId="0" fontId="2" fillId="0" borderId="13" xfId="4" applyFont="1" applyFill="1" applyBorder="1" applyAlignment="1">
      <alignment horizontal="center" vertical="center"/>
    </xf>
    <xf numFmtId="0" fontId="34" fillId="0" borderId="14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center" vertical="center"/>
    </xf>
    <xf numFmtId="0" fontId="35" fillId="0" borderId="16" xfId="4" applyFont="1" applyFill="1" applyBorder="1" applyAlignment="1">
      <alignment horizontal="center" vertical="center"/>
    </xf>
    <xf numFmtId="0" fontId="35" fillId="0" borderId="17" xfId="4" applyFont="1" applyFill="1" applyBorder="1" applyAlignment="1">
      <alignment vertical="center"/>
    </xf>
    <xf numFmtId="164" fontId="36" fillId="0" borderId="17" xfId="4" applyNumberFormat="1" applyFont="1" applyFill="1" applyBorder="1" applyAlignment="1">
      <alignment horizontal="center" vertical="center"/>
    </xf>
    <xf numFmtId="0" fontId="36" fillId="0" borderId="18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0" fontId="38" fillId="0" borderId="0" xfId="4" applyFont="1" applyFill="1" applyBorder="1" applyAlignment="1">
      <alignment vertical="center"/>
    </xf>
    <xf numFmtId="2" fontId="36" fillId="0" borderId="19" xfId="4" applyNumberFormat="1" applyFont="1" applyFill="1" applyBorder="1" applyAlignment="1">
      <alignment horizontal="center" vertical="center"/>
    </xf>
    <xf numFmtId="164" fontId="36" fillId="0" borderId="19" xfId="4" applyNumberFormat="1" applyFont="1" applyFill="1" applyBorder="1" applyAlignment="1">
      <alignment horizontal="center" vertical="center"/>
    </xf>
    <xf numFmtId="0" fontId="36" fillId="0" borderId="19" xfId="4" applyFont="1" applyFill="1" applyBorder="1" applyAlignment="1">
      <alignment horizontal="center" vertical="center"/>
    </xf>
    <xf numFmtId="0" fontId="39" fillId="0" borderId="20" xfId="4" applyFont="1" applyFill="1" applyBorder="1" applyAlignment="1">
      <alignment horizontal="center" vertical="center"/>
    </xf>
    <xf numFmtId="0" fontId="39" fillId="0" borderId="19" xfId="4" applyFont="1" applyFill="1" applyBorder="1" applyAlignment="1">
      <alignment horizontal="center" vertical="center"/>
    </xf>
    <xf numFmtId="43" fontId="31" fillId="0" borderId="12" xfId="1" applyFont="1" applyBorder="1" applyAlignment="1">
      <alignment horizontal="right"/>
    </xf>
    <xf numFmtId="0" fontId="13" fillId="0" borderId="21" xfId="4" applyFill="1" applyBorder="1" applyAlignment="1">
      <alignment horizontal="center"/>
    </xf>
    <xf numFmtId="0" fontId="40" fillId="0" borderId="0" xfId="4" applyFont="1" applyFill="1" applyBorder="1" applyAlignment="1">
      <alignment horizontal="center"/>
    </xf>
    <xf numFmtId="0" fontId="13" fillId="0" borderId="20" xfId="4" applyFont="1" applyFill="1" applyBorder="1" applyAlignment="1">
      <alignment horizontal="center"/>
    </xf>
    <xf numFmtId="0" fontId="41" fillId="0" borderId="22" xfId="4" applyFont="1" applyFill="1" applyBorder="1" applyAlignment="1">
      <alignment horizontal="center"/>
    </xf>
    <xf numFmtId="0" fontId="41" fillId="0" borderId="23" xfId="4" applyFont="1" applyFill="1" applyBorder="1" applyAlignment="1">
      <alignment horizontal="center"/>
    </xf>
    <xf numFmtId="164" fontId="41" fillId="0" borderId="23" xfId="4" applyNumberFormat="1" applyFont="1" applyFill="1" applyBorder="1" applyAlignment="1">
      <alignment horizontal="center"/>
    </xf>
    <xf numFmtId="166" fontId="42" fillId="0" borderId="24" xfId="1" applyNumberFormat="1" applyFont="1" applyFill="1" applyBorder="1" applyAlignment="1">
      <alignment horizontal="center"/>
    </xf>
    <xf numFmtId="166" fontId="43" fillId="0" borderId="22" xfId="1" applyNumberFormat="1" applyFont="1" applyFill="1" applyBorder="1" applyAlignment="1">
      <alignment horizontal="center"/>
    </xf>
    <xf numFmtId="166" fontId="28" fillId="0" borderId="0" xfId="1" applyNumberFormat="1" applyFont="1" applyFill="1" applyBorder="1" applyAlignment="1">
      <alignment horizontal="center"/>
    </xf>
    <xf numFmtId="2" fontId="41" fillId="0" borderId="23" xfId="4" applyNumberFormat="1" applyFont="1" applyFill="1" applyBorder="1" applyAlignment="1">
      <alignment horizontal="center"/>
    </xf>
    <xf numFmtId="0" fontId="44" fillId="0" borderId="0" xfId="4" applyFont="1" applyAlignment="1">
      <alignment horizontal="center"/>
    </xf>
    <xf numFmtId="43" fontId="13" fillId="0" borderId="12" xfId="1" applyFont="1" applyBorder="1" applyAlignment="1">
      <alignment horizontal="right" vertical="center"/>
    </xf>
    <xf numFmtId="2" fontId="45" fillId="0" borderId="25" xfId="4" applyNumberFormat="1" applyFont="1" applyFill="1" applyBorder="1" applyAlignment="1">
      <alignment horizontal="center" vertical="center"/>
    </xf>
    <xf numFmtId="0" fontId="46" fillId="0" borderId="8" xfId="4" applyFont="1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164" fontId="45" fillId="0" borderId="25" xfId="4" applyNumberFormat="1" applyFont="1" applyFill="1" applyBorder="1" applyAlignment="1">
      <alignment horizontal="center" vertical="center"/>
    </xf>
    <xf numFmtId="0" fontId="47" fillId="0" borderId="8" xfId="4" applyFont="1" applyFill="1" applyBorder="1" applyAlignment="1">
      <alignment horizontal="center" vertical="center"/>
    </xf>
    <xf numFmtId="0" fontId="41" fillId="0" borderId="22" xfId="4" applyFont="1" applyFill="1" applyBorder="1" applyAlignment="1">
      <alignment horizontal="center" vertical="center"/>
    </xf>
    <xf numFmtId="0" fontId="41" fillId="0" borderId="27" xfId="4" applyFont="1" applyFill="1" applyBorder="1" applyAlignment="1">
      <alignment vertical="center"/>
    </xf>
    <xf numFmtId="164" fontId="48" fillId="0" borderId="27" xfId="4" applyNumberFormat="1" applyFont="1" applyFill="1" applyBorder="1" applyAlignment="1">
      <alignment horizontal="center" vertical="top"/>
    </xf>
    <xf numFmtId="166" fontId="48" fillId="0" borderId="28" xfId="6" applyNumberFormat="1" applyFont="1" applyFill="1" applyBorder="1" applyAlignment="1">
      <alignment horizontal="center" vertical="center"/>
    </xf>
    <xf numFmtId="166" fontId="20" fillId="0" borderId="0" xfId="6" applyNumberFormat="1" applyFont="1" applyFill="1" applyBorder="1" applyAlignment="1">
      <alignment horizontal="center" vertical="center"/>
    </xf>
    <xf numFmtId="2" fontId="41" fillId="0" borderId="27" xfId="4" applyNumberFormat="1" applyFont="1" applyFill="1" applyBorder="1" applyAlignment="1">
      <alignment horizontal="center" vertical="center"/>
    </xf>
    <xf numFmtId="164" fontId="41" fillId="0" borderId="27" xfId="4" applyNumberFormat="1" applyFont="1" applyFill="1" applyBorder="1" applyAlignment="1">
      <alignment horizontal="center" vertical="center"/>
    </xf>
    <xf numFmtId="0" fontId="41" fillId="0" borderId="27" xfId="4" applyFont="1" applyFill="1" applyBorder="1" applyAlignment="1">
      <alignment horizontal="center" vertical="center"/>
    </xf>
    <xf numFmtId="0" fontId="13" fillId="0" borderId="26" xfId="4" applyFill="1" applyBorder="1" applyAlignment="1">
      <alignment horizontal="center" vertical="center"/>
    </xf>
    <xf numFmtId="0" fontId="13" fillId="0" borderId="27" xfId="4" applyFill="1" applyBorder="1" applyAlignment="1">
      <alignment horizontal="center" vertical="center"/>
    </xf>
    <xf numFmtId="0" fontId="41" fillId="0" borderId="29" xfId="4" applyFont="1" applyFill="1" applyBorder="1" applyAlignment="1">
      <alignment horizontal="center" vertical="center"/>
    </xf>
    <xf numFmtId="0" fontId="41" fillId="0" borderId="19" xfId="4" applyFont="1" applyFill="1" applyBorder="1" applyAlignment="1">
      <alignment vertical="center"/>
    </xf>
    <xf numFmtId="0" fontId="36" fillId="0" borderId="30" xfId="4" applyFont="1" applyFill="1" applyBorder="1" applyAlignment="1">
      <alignment vertical="center"/>
    </xf>
    <xf numFmtId="166" fontId="49" fillId="0" borderId="0" xfId="6" applyNumberFormat="1" applyFont="1" applyFill="1" applyBorder="1" applyAlignment="1">
      <alignment horizontal="center" vertical="center"/>
    </xf>
    <xf numFmtId="2" fontId="50" fillId="0" borderId="23" xfId="4" applyNumberFormat="1" applyFont="1" applyFill="1" applyBorder="1" applyAlignment="1">
      <alignment horizontal="center" vertical="center"/>
    </xf>
    <xf numFmtId="43" fontId="13" fillId="0" borderId="0" xfId="1" applyFont="1" applyBorder="1" applyAlignment="1">
      <alignment horizontal="left" vertical="center"/>
    </xf>
    <xf numFmtId="164" fontId="13" fillId="0" borderId="0" xfId="1" applyNumberFormat="1" applyFont="1" applyBorder="1" applyAlignment="1">
      <alignment horizontal="left" vertical="center"/>
    </xf>
    <xf numFmtId="0" fontId="13" fillId="0" borderId="0" xfId="4" applyBorder="1" applyAlignment="1">
      <alignment horizontal="right" vertical="center" shrinkToFit="1"/>
    </xf>
    <xf numFmtId="0" fontId="13" fillId="0" borderId="0" xfId="4" applyAlignment="1">
      <alignment horizontal="right"/>
    </xf>
    <xf numFmtId="0" fontId="13" fillId="0" borderId="31" xfId="4" applyBorder="1" applyAlignment="1">
      <alignment horizontal="center"/>
    </xf>
    <xf numFmtId="0" fontId="13" fillId="0" borderId="31" xfId="4" applyBorder="1"/>
    <xf numFmtId="0" fontId="13" fillId="0" borderId="31" xfId="4" applyFill="1" applyBorder="1"/>
    <xf numFmtId="164" fontId="13" fillId="0" borderId="31" xfId="4" applyNumberFormat="1" applyFill="1" applyBorder="1"/>
    <xf numFmtId="0" fontId="19" fillId="0" borderId="0" xfId="4" applyFont="1" applyFill="1" applyBorder="1"/>
    <xf numFmtId="0" fontId="20" fillId="0" borderId="0" xfId="4" applyFont="1" applyFill="1" applyBorder="1"/>
    <xf numFmtId="0" fontId="13" fillId="0" borderId="0" xfId="4" applyFont="1" applyBorder="1"/>
    <xf numFmtId="0" fontId="13" fillId="0" borderId="0" xfId="4" applyFont="1" applyBorder="1" applyAlignment="1">
      <alignment horizontal="center"/>
    </xf>
    <xf numFmtId="2" fontId="13" fillId="0" borderId="0" xfId="4" applyNumberFormat="1" applyFill="1"/>
    <xf numFmtId="0" fontId="52" fillId="0" borderId="0" xfId="4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0" fontId="30" fillId="0" borderId="8" xfId="4" applyFont="1" applyFill="1" applyBorder="1" applyAlignment="1">
      <alignment horizontal="center"/>
    </xf>
    <xf numFmtId="164" fontId="30" fillId="0" borderId="8" xfId="4" applyNumberFormat="1" applyFont="1" applyFill="1" applyBorder="1" applyAlignment="1">
      <alignment horizontal="center"/>
    </xf>
    <xf numFmtId="0" fontId="30" fillId="0" borderId="8" xfId="4" applyFont="1" applyFill="1" applyBorder="1" applyAlignment="1">
      <alignment horizontal="right"/>
    </xf>
    <xf numFmtId="2" fontId="32" fillId="0" borderId="8" xfId="1" applyNumberFormat="1" applyFont="1" applyFill="1" applyBorder="1" applyAlignment="1">
      <alignment textRotation="90" wrapText="1"/>
    </xf>
    <xf numFmtId="0" fontId="53" fillId="0" borderId="0" xfId="4" applyFont="1" applyAlignment="1">
      <alignment horizontal="center"/>
    </xf>
    <xf numFmtId="43" fontId="31" fillId="0" borderId="0" xfId="4" applyNumberFormat="1" applyFont="1"/>
    <xf numFmtId="0" fontId="53" fillId="0" borderId="0" xfId="4" applyFont="1" applyFill="1" applyBorder="1" applyAlignment="1">
      <alignment horizontal="center"/>
    </xf>
    <xf numFmtId="164" fontId="53" fillId="0" borderId="0" xfId="4" applyNumberFormat="1" applyFont="1" applyFill="1" applyBorder="1" applyAlignment="1">
      <alignment horizontal="center"/>
    </xf>
    <xf numFmtId="0" fontId="53" fillId="0" borderId="0" xfId="4" applyFont="1" applyFill="1" applyBorder="1" applyAlignment="1"/>
    <xf numFmtId="2" fontId="53" fillId="0" borderId="0" xfId="4" applyNumberFormat="1" applyFont="1" applyFill="1" applyBorder="1" applyAlignment="1">
      <alignment horizontal="center"/>
    </xf>
    <xf numFmtId="0" fontId="53" fillId="0" borderId="0" xfId="4" applyFont="1" applyBorder="1" applyAlignment="1">
      <alignment horizontal="center"/>
    </xf>
    <xf numFmtId="0" fontId="54" fillId="0" borderId="0" xfId="4" applyFont="1" applyAlignment="1">
      <alignment horizontal="right"/>
    </xf>
    <xf numFmtId="0" fontId="54" fillId="0" borderId="0" xfId="4" applyFont="1" applyAlignment="1">
      <alignment horizontal="centerContinuous"/>
    </xf>
    <xf numFmtId="0" fontId="13" fillId="0" borderId="0" xfId="4" applyAlignment="1">
      <alignment horizontal="centerContinuous"/>
    </xf>
    <xf numFmtId="1" fontId="53" fillId="0" borderId="0" xfId="4" applyNumberFormat="1" applyFont="1" applyFill="1" applyBorder="1" applyAlignment="1">
      <alignment horizontal="center"/>
    </xf>
    <xf numFmtId="0" fontId="55" fillId="0" borderId="0" xfId="4" applyFont="1" applyAlignment="1">
      <alignment horizontal="right"/>
    </xf>
    <xf numFmtId="164" fontId="54" fillId="0" borderId="0" xfId="4" applyNumberFormat="1" applyFont="1" applyAlignment="1">
      <alignment horizontal="centerContinuous"/>
    </xf>
    <xf numFmtId="0" fontId="13" fillId="0" borderId="0" xfId="4" applyBorder="1"/>
    <xf numFmtId="0" fontId="13" fillId="0" borderId="0" xfId="4" applyNumberFormat="1" applyFont="1" applyBorder="1" applyAlignment="1">
      <alignment horizontal="right" vertical="center"/>
    </xf>
    <xf numFmtId="0" fontId="13" fillId="0" borderId="0" xfId="4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2" fillId="0" borderId="32" xfId="4" applyFont="1" applyFill="1" applyBorder="1" applyAlignment="1">
      <alignment horizontal="center" vertical="center"/>
    </xf>
    <xf numFmtId="0" fontId="34" fillId="0" borderId="33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35" xfId="4" applyFont="1" applyFill="1" applyBorder="1" applyAlignment="1">
      <alignment horizontal="center" vertical="center"/>
    </xf>
    <xf numFmtId="0" fontId="13" fillId="0" borderId="36" xfId="4" applyFill="1" applyBorder="1" applyAlignment="1">
      <alignment horizontal="center"/>
    </xf>
    <xf numFmtId="0" fontId="13" fillId="0" borderId="37" xfId="4" applyFont="1" applyFill="1" applyBorder="1" applyAlignment="1">
      <alignment horizontal="center"/>
    </xf>
    <xf numFmtId="2" fontId="45" fillId="0" borderId="38" xfId="4" applyNumberFormat="1" applyFont="1" applyFill="1" applyBorder="1" applyAlignment="1">
      <alignment horizontal="center" vertical="center"/>
    </xf>
    <xf numFmtId="0" fontId="2" fillId="0" borderId="39" xfId="4" applyFont="1" applyFill="1" applyBorder="1" applyAlignment="1">
      <alignment horizontal="center" vertical="center"/>
    </xf>
    <xf numFmtId="164" fontId="45" fillId="0" borderId="40" xfId="4" applyNumberFormat="1" applyFont="1" applyFill="1" applyBorder="1" applyAlignment="1">
      <alignment horizontal="center" vertical="center"/>
    </xf>
    <xf numFmtId="0" fontId="47" fillId="0" borderId="41" xfId="4" applyFont="1" applyFill="1" applyBorder="1" applyAlignment="1">
      <alignment horizontal="center" vertical="center"/>
    </xf>
    <xf numFmtId="2" fontId="45" fillId="0" borderId="42" xfId="4" applyNumberFormat="1" applyFont="1" applyFill="1" applyBorder="1" applyAlignment="1">
      <alignment horizontal="center" vertical="center"/>
    </xf>
    <xf numFmtId="0" fontId="46" fillId="0" borderId="41" xfId="4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/>
    </xf>
    <xf numFmtId="0" fontId="41" fillId="0" borderId="14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/>
    </xf>
    <xf numFmtId="0" fontId="41" fillId="0" borderId="0" xfId="4" applyFont="1" applyFill="1" applyBorder="1" applyAlignment="1">
      <alignment horizontal="center" vertical="center"/>
    </xf>
    <xf numFmtId="164" fontId="45" fillId="0" borderId="0" xfId="4" applyNumberFormat="1" applyFont="1" applyFill="1" applyBorder="1" applyAlignment="1">
      <alignment horizontal="center" vertical="center"/>
    </xf>
    <xf numFmtId="0" fontId="47" fillId="0" borderId="0" xfId="4" applyFont="1" applyFill="1" applyBorder="1" applyAlignment="1">
      <alignment horizontal="center" vertical="center"/>
    </xf>
    <xf numFmtId="0" fontId="13" fillId="0" borderId="0" xfId="4" applyBorder="1" applyAlignment="1">
      <alignment horizontal="center"/>
    </xf>
    <xf numFmtId="0" fontId="2" fillId="0" borderId="41" xfId="4" applyFont="1" applyFill="1" applyBorder="1" applyAlignment="1">
      <alignment horizontal="center" vertical="center"/>
    </xf>
    <xf numFmtId="0" fontId="2" fillId="0" borderId="37" xfId="4" applyFont="1" applyFill="1" applyBorder="1" applyAlignment="1">
      <alignment horizontal="center" vertical="center"/>
    </xf>
    <xf numFmtId="0" fontId="56" fillId="0" borderId="15" xfId="3" applyFont="1" applyFill="1" applyBorder="1" applyAlignment="1">
      <alignment horizontal="center" vertical="center"/>
    </xf>
    <xf numFmtId="0" fontId="13" fillId="0" borderId="21" xfId="3" applyFill="1" applyBorder="1" applyAlignment="1">
      <alignment horizontal="center"/>
    </xf>
    <xf numFmtId="0" fontId="13" fillId="0" borderId="20" xfId="3" applyFont="1" applyFill="1" applyBorder="1" applyAlignment="1">
      <alignment horizontal="center"/>
    </xf>
    <xf numFmtId="0" fontId="57" fillId="0" borderId="0" xfId="3" applyFont="1" applyFill="1" applyBorder="1" applyAlignment="1">
      <alignment horizontal="center"/>
    </xf>
    <xf numFmtId="0" fontId="56" fillId="0" borderId="44" xfId="3" applyFont="1" applyFill="1" applyBorder="1" applyAlignment="1">
      <alignment horizontal="center" vertical="center"/>
    </xf>
    <xf numFmtId="0" fontId="56" fillId="0" borderId="33" xfId="3" applyFont="1" applyFill="1" applyBorder="1" applyAlignment="1">
      <alignment horizontal="center" vertical="center"/>
    </xf>
    <xf numFmtId="0" fontId="56" fillId="0" borderId="35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center"/>
    </xf>
    <xf numFmtId="0" fontId="13" fillId="0" borderId="36" xfId="3" applyFill="1" applyBorder="1" applyAlignment="1">
      <alignment horizontal="center"/>
    </xf>
    <xf numFmtId="0" fontId="56" fillId="0" borderId="34" xfId="3" applyFont="1" applyFill="1" applyBorder="1" applyAlignment="1">
      <alignment horizontal="center" vertical="center"/>
    </xf>
    <xf numFmtId="0" fontId="56" fillId="0" borderId="20" xfId="3" applyFont="1" applyFill="1" applyBorder="1" applyAlignment="1">
      <alignment horizontal="center" vertical="center"/>
    </xf>
    <xf numFmtId="0" fontId="56" fillId="0" borderId="39" xfId="3" applyFont="1" applyFill="1" applyBorder="1" applyAlignment="1">
      <alignment horizontal="center" vertical="center"/>
    </xf>
    <xf numFmtId="43" fontId="26" fillId="0" borderId="5" xfId="1" applyFont="1" applyFill="1" applyBorder="1" applyAlignment="1">
      <alignment horizontal="right"/>
    </xf>
    <xf numFmtId="43" fontId="26" fillId="0" borderId="5" xfId="1" applyFont="1" applyFill="1" applyBorder="1" applyAlignment="1">
      <alignment horizontal="center"/>
    </xf>
    <xf numFmtId="43" fontId="26" fillId="0" borderId="5" xfId="1" applyFont="1" applyFill="1" applyBorder="1" applyAlignment="1">
      <alignment horizontal="left"/>
    </xf>
    <xf numFmtId="166" fontId="43" fillId="0" borderId="0" xfId="1" applyNumberFormat="1" applyFont="1" applyFill="1" applyBorder="1" applyAlignment="1">
      <alignment horizontal="center"/>
    </xf>
    <xf numFmtId="43" fontId="26" fillId="0" borderId="0" xfId="1" applyFont="1" applyFill="1" applyBorder="1" applyAlignment="1"/>
    <xf numFmtId="0" fontId="13" fillId="0" borderId="0" xfId="4" applyFill="1" applyBorder="1"/>
    <xf numFmtId="0" fontId="35" fillId="0" borderId="33" xfId="4" applyFont="1" applyFill="1" applyBorder="1" applyAlignment="1">
      <alignment horizontal="center" vertical="center"/>
    </xf>
    <xf numFmtId="0" fontId="35" fillId="0" borderId="45" xfId="4" applyFont="1" applyFill="1" applyBorder="1" applyAlignment="1">
      <alignment vertical="center"/>
    </xf>
    <xf numFmtId="0" fontId="41" fillId="0" borderId="41" xfId="4" applyFont="1" applyFill="1" applyBorder="1" applyAlignment="1">
      <alignment horizontal="center" vertical="center"/>
    </xf>
    <xf numFmtId="0" fontId="41" fillId="0" borderId="46" xfId="4" applyFont="1" applyFill="1" applyBorder="1" applyAlignment="1">
      <alignment vertical="center"/>
    </xf>
    <xf numFmtId="10" fontId="41" fillId="0" borderId="21" xfId="4" applyNumberFormat="1" applyFont="1" applyFill="1" applyBorder="1" applyAlignment="1">
      <alignment horizontal="center"/>
    </xf>
    <xf numFmtId="0" fontId="36" fillId="0" borderId="47" xfId="4" applyFont="1" applyFill="1" applyBorder="1" applyAlignment="1">
      <alignment vertical="center"/>
    </xf>
    <xf numFmtId="166" fontId="48" fillId="0" borderId="49" xfId="6" applyNumberFormat="1" applyFont="1" applyFill="1" applyBorder="1" applyAlignment="1">
      <alignment horizontal="center" vertical="center"/>
    </xf>
    <xf numFmtId="0" fontId="36" fillId="0" borderId="50" xfId="4" applyFont="1" applyFill="1" applyBorder="1" applyAlignment="1">
      <alignment vertical="center"/>
    </xf>
    <xf numFmtId="166" fontId="48" fillId="0" borderId="51" xfId="6" applyNumberFormat="1" applyFont="1" applyFill="1" applyBorder="1" applyAlignment="1">
      <alignment horizontal="center" vertical="center"/>
    </xf>
    <xf numFmtId="43" fontId="26" fillId="0" borderId="0" xfId="1" applyFont="1" applyFill="1" applyBorder="1" applyAlignment="1">
      <alignment horizontal="center"/>
    </xf>
    <xf numFmtId="0" fontId="35" fillId="0" borderId="44" xfId="4" applyFont="1" applyFill="1" applyBorder="1" applyAlignment="1">
      <alignment horizontal="center" vertical="center"/>
    </xf>
    <xf numFmtId="0" fontId="41" fillId="0" borderId="25" xfId="4" applyFont="1" applyFill="1" applyBorder="1" applyAlignment="1">
      <alignment horizontal="center" vertical="center"/>
    </xf>
    <xf numFmtId="0" fontId="41" fillId="0" borderId="13" xfId="4" applyFont="1" applyFill="1" applyBorder="1" applyAlignment="1">
      <alignment horizontal="center" vertical="center"/>
    </xf>
    <xf numFmtId="0" fontId="41" fillId="0" borderId="42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34" fillId="0" borderId="31" xfId="4" applyFont="1" applyFill="1" applyBorder="1" applyAlignment="1">
      <alignment horizontal="center" vertical="center"/>
    </xf>
    <xf numFmtId="0" fontId="2" fillId="0" borderId="52" xfId="4" applyFont="1" applyFill="1" applyBorder="1" applyAlignment="1">
      <alignment horizontal="center" vertical="center"/>
    </xf>
    <xf numFmtId="0" fontId="2" fillId="0" borderId="53" xfId="4" applyFont="1" applyFill="1" applyBorder="1" applyAlignment="1">
      <alignment horizontal="center" vertical="center"/>
    </xf>
    <xf numFmtId="0" fontId="2" fillId="0" borderId="31" xfId="4" applyFont="1" applyFill="1" applyBorder="1" applyAlignment="1">
      <alignment horizontal="center" vertical="center"/>
    </xf>
    <xf numFmtId="0" fontId="2" fillId="0" borderId="54" xfId="4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/>
    </xf>
    <xf numFmtId="164" fontId="26" fillId="0" borderId="5" xfId="4" applyNumberFormat="1" applyFont="1" applyFill="1" applyBorder="1" applyAlignment="1">
      <alignment horizontal="left"/>
    </xf>
    <xf numFmtId="0" fontId="26" fillId="0" borderId="5" xfId="4" applyFont="1" applyFill="1" applyBorder="1" applyAlignment="1">
      <alignment horizontal="left"/>
    </xf>
    <xf numFmtId="164" fontId="58" fillId="0" borderId="25" xfId="4" applyNumberFormat="1" applyFont="1" applyFill="1" applyBorder="1" applyAlignment="1">
      <alignment horizontal="center" vertical="center"/>
    </xf>
    <xf numFmtId="0" fontId="2" fillId="0" borderId="13" xfId="4" applyFont="1" applyFill="1" applyBorder="1" applyAlignment="1">
      <alignment horizontal="left" vertical="center"/>
    </xf>
    <xf numFmtId="0" fontId="40" fillId="0" borderId="20" xfId="4" applyFont="1" applyFill="1" applyBorder="1" applyAlignment="1">
      <alignment horizontal="center"/>
    </xf>
    <xf numFmtId="164" fontId="45" fillId="0" borderId="42" xfId="4" applyNumberFormat="1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/>
    </xf>
    <xf numFmtId="0" fontId="6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center"/>
    </xf>
    <xf numFmtId="0" fontId="10" fillId="0" borderId="0" xfId="5" applyFont="1" applyBorder="1" applyAlignment="1">
      <alignment vertical="center"/>
    </xf>
    <xf numFmtId="0" fontId="35" fillId="0" borderId="0" xfId="4" applyFont="1"/>
    <xf numFmtId="43" fontId="25" fillId="0" borderId="0" xfId="1" applyFont="1" applyBorder="1" applyAlignment="1">
      <alignment horizontal="right"/>
    </xf>
    <xf numFmtId="0" fontId="35" fillId="0" borderId="0" xfId="4" applyFont="1" applyAlignment="1">
      <alignment vertical="center"/>
    </xf>
    <xf numFmtId="43" fontId="35" fillId="0" borderId="0" xfId="1" applyFont="1" applyBorder="1" applyAlignment="1">
      <alignment horizontal="right" vertical="center"/>
    </xf>
    <xf numFmtId="0" fontId="35" fillId="0" borderId="0" xfId="4" applyFont="1" applyAlignment="1">
      <alignment horizontal="right"/>
    </xf>
    <xf numFmtId="0" fontId="61" fillId="0" borderId="0" xfId="2" applyFont="1"/>
    <xf numFmtId="0" fontId="62" fillId="0" borderId="0" xfId="2" applyFont="1" applyAlignment="1">
      <alignment horizontal="right" vertical="center"/>
    </xf>
    <xf numFmtId="0" fontId="63" fillId="0" borderId="1" xfId="2" applyFont="1" applyBorder="1" applyAlignment="1">
      <alignment horizontal="center"/>
    </xf>
    <xf numFmtId="0" fontId="64" fillId="0" borderId="0" xfId="2" applyFont="1" applyAlignment="1">
      <alignment horizontal="center"/>
    </xf>
    <xf numFmtId="2" fontId="62" fillId="3" borderId="0" xfId="2" applyNumberFormat="1" applyFont="1" applyFill="1" applyBorder="1" applyAlignment="1">
      <alignment horizontal="center" vertical="center"/>
    </xf>
    <xf numFmtId="164" fontId="67" fillId="0" borderId="0" xfId="2" applyNumberFormat="1" applyFont="1" applyBorder="1" applyAlignment="1">
      <alignment horizontal="center" vertical="center"/>
    </xf>
    <xf numFmtId="2" fontId="62" fillId="4" borderId="0" xfId="2" applyNumberFormat="1" applyFont="1" applyFill="1" applyBorder="1" applyAlignment="1">
      <alignment horizontal="center" vertical="center"/>
    </xf>
    <xf numFmtId="0" fontId="13" fillId="0" borderId="0" xfId="2" applyAlignment="1">
      <alignment vertical="center"/>
    </xf>
    <xf numFmtId="0" fontId="13" fillId="0" borderId="0" xfId="2" applyAlignment="1">
      <alignment horizontal="center"/>
    </xf>
    <xf numFmtId="0" fontId="13" fillId="0" borderId="0" xfId="2" applyAlignment="1">
      <alignment horizontal="left" indent="1"/>
    </xf>
    <xf numFmtId="164" fontId="13" fillId="0" borderId="0" xfId="2" applyNumberFormat="1" applyAlignment="1">
      <alignment horizontal="center"/>
    </xf>
    <xf numFmtId="2" fontId="13" fillId="0" borderId="0" xfId="2" applyNumberFormat="1" applyAlignment="1">
      <alignment horizontal="center"/>
    </xf>
    <xf numFmtId="1" fontId="13" fillId="0" borderId="0" xfId="2" applyNumberFormat="1" applyAlignment="1">
      <alignment horizontal="center"/>
    </xf>
    <xf numFmtId="0" fontId="13" fillId="0" borderId="0" xfId="2"/>
    <xf numFmtId="0" fontId="68" fillId="5" borderId="57" xfId="2" applyFont="1" applyFill="1" applyBorder="1" applyAlignment="1">
      <alignment horizontal="center" vertical="center"/>
    </xf>
    <xf numFmtId="0" fontId="68" fillId="5" borderId="58" xfId="2" applyFont="1" applyFill="1" applyBorder="1" applyAlignment="1">
      <alignment horizontal="left" vertical="center" indent="1"/>
    </xf>
    <xf numFmtId="0" fontId="68" fillId="5" borderId="59" xfId="2" applyFont="1" applyFill="1" applyBorder="1" applyAlignment="1">
      <alignment horizontal="center" vertical="center"/>
    </xf>
    <xf numFmtId="0" fontId="68" fillId="5" borderId="60" xfId="2" applyFont="1" applyFill="1" applyBorder="1" applyAlignment="1">
      <alignment horizontal="center" vertical="center"/>
    </xf>
    <xf numFmtId="0" fontId="68" fillId="5" borderId="61" xfId="2" applyFont="1" applyFill="1" applyBorder="1" applyAlignment="1">
      <alignment horizontal="center" vertical="center"/>
    </xf>
    <xf numFmtId="164" fontId="68" fillId="5" borderId="61" xfId="2" applyNumberFormat="1" applyFont="1" applyFill="1" applyBorder="1" applyAlignment="1">
      <alignment horizontal="center" vertical="center"/>
    </xf>
    <xf numFmtId="2" fontId="68" fillId="5" borderId="61" xfId="2" applyNumberFormat="1" applyFont="1" applyFill="1" applyBorder="1" applyAlignment="1">
      <alignment horizontal="center" vertical="center"/>
    </xf>
    <xf numFmtId="1" fontId="68" fillId="5" borderId="62" xfId="2" applyNumberFormat="1" applyFont="1" applyFill="1" applyBorder="1" applyAlignment="1">
      <alignment horizontal="center" vertical="center"/>
    </xf>
    <xf numFmtId="0" fontId="13" fillId="0" borderId="63" xfId="2" applyBorder="1" applyAlignment="1">
      <alignment horizontal="center" vertical="center"/>
    </xf>
    <xf numFmtId="0" fontId="13" fillId="0" borderId="26" xfId="2" applyBorder="1" applyAlignment="1">
      <alignment horizontal="center" vertical="center"/>
    </xf>
    <xf numFmtId="0" fontId="13" fillId="0" borderId="27" xfId="2" applyBorder="1" applyAlignment="1">
      <alignment horizontal="center" vertical="center"/>
    </xf>
    <xf numFmtId="164" fontId="13" fillId="0" borderId="27" xfId="2" applyNumberFormat="1" applyBorder="1" applyAlignment="1">
      <alignment horizontal="center" vertical="center"/>
    </xf>
    <xf numFmtId="1" fontId="13" fillId="0" borderId="64" xfId="2" applyNumberFormat="1" applyBorder="1" applyAlignment="1">
      <alignment horizontal="center" vertical="center"/>
    </xf>
    <xf numFmtId="0" fontId="13" fillId="0" borderId="65" xfId="2" applyBorder="1" applyAlignment="1">
      <alignment horizontal="center" vertical="center"/>
    </xf>
    <xf numFmtId="0" fontId="13" fillId="0" borderId="10" xfId="2" applyBorder="1" applyAlignment="1">
      <alignment horizontal="center" vertical="center"/>
    </xf>
    <xf numFmtId="0" fontId="13" fillId="0" borderId="66" xfId="2" applyBorder="1" applyAlignment="1">
      <alignment horizontal="center" vertical="center"/>
    </xf>
    <xf numFmtId="1" fontId="13" fillId="0" borderId="67" xfId="2" applyNumberFormat="1" applyBorder="1" applyAlignment="1">
      <alignment horizontal="center" vertical="center"/>
    </xf>
    <xf numFmtId="0" fontId="13" fillId="0" borderId="68" xfId="2" applyBorder="1" applyAlignment="1">
      <alignment horizontal="center" vertical="center"/>
    </xf>
    <xf numFmtId="0" fontId="13" fillId="0" borderId="69" xfId="2" applyBorder="1" applyAlignment="1">
      <alignment horizontal="center" vertical="center"/>
    </xf>
    <xf numFmtId="0" fontId="13" fillId="0" borderId="70" xfId="2" applyBorder="1" applyAlignment="1">
      <alignment horizontal="center" vertical="center"/>
    </xf>
    <xf numFmtId="164" fontId="13" fillId="0" borderId="70" xfId="2" applyNumberFormat="1" applyBorder="1" applyAlignment="1">
      <alignment horizontal="center" vertical="center"/>
    </xf>
    <xf numFmtId="1" fontId="13" fillId="0" borderId="71" xfId="2" applyNumberFormat="1" applyBorder="1" applyAlignment="1">
      <alignment horizontal="center" vertical="center"/>
    </xf>
    <xf numFmtId="0" fontId="69" fillId="0" borderId="0" xfId="2" applyFont="1" applyBorder="1" applyAlignment="1">
      <alignment horizontal="center" vertical="center"/>
    </xf>
    <xf numFmtId="1" fontId="69" fillId="0" borderId="0" xfId="2" applyNumberFormat="1" applyFont="1" applyBorder="1" applyAlignment="1">
      <alignment horizontal="center" vertical="center"/>
    </xf>
    <xf numFmtId="164" fontId="69" fillId="0" borderId="0" xfId="2" applyNumberFormat="1" applyFont="1" applyBorder="1" applyAlignment="1">
      <alignment horizontal="center" vertical="center"/>
    </xf>
    <xf numFmtId="2" fontId="69" fillId="0" borderId="0" xfId="2" applyNumberFormat="1" applyFont="1" applyBorder="1" applyAlignment="1">
      <alignment horizontal="center" vertical="center"/>
    </xf>
    <xf numFmtId="0" fontId="69" fillId="0" borderId="0" xfId="2" applyFont="1" applyAlignment="1">
      <alignment vertical="center"/>
    </xf>
    <xf numFmtId="1" fontId="65" fillId="0" borderId="0" xfId="2" applyNumberFormat="1" applyFont="1" applyFill="1" applyBorder="1" applyAlignment="1">
      <alignment horizontal="center" vertical="center"/>
    </xf>
    <xf numFmtId="0" fontId="13" fillId="0" borderId="72" xfId="2" applyFont="1" applyBorder="1" applyAlignment="1">
      <alignment horizontal="left" vertical="center" indent="1"/>
    </xf>
    <xf numFmtId="0" fontId="13" fillId="0" borderId="73" xfId="2" applyFont="1" applyBorder="1" applyAlignment="1">
      <alignment horizontal="left" vertical="center" indent="1"/>
    </xf>
    <xf numFmtId="0" fontId="13" fillId="0" borderId="74" xfId="2" applyFont="1" applyBorder="1" applyAlignment="1">
      <alignment horizontal="left" vertical="center" indent="1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164" fontId="13" fillId="0" borderId="66" xfId="2" applyNumberFormat="1" applyBorder="1" applyAlignment="1">
      <alignment horizontal="center" vertical="center"/>
    </xf>
    <xf numFmtId="164" fontId="13" fillId="0" borderId="0" xfId="2" applyNumberFormat="1" applyAlignment="1">
      <alignment horizontal="center" vertical="center"/>
    </xf>
    <xf numFmtId="164" fontId="13" fillId="0" borderId="66" xfId="2" applyNumberFormat="1" applyFont="1" applyBorder="1" applyAlignment="1">
      <alignment horizontal="center" vertical="center"/>
    </xf>
    <xf numFmtId="164" fontId="13" fillId="0" borderId="70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7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9" fillId="0" borderId="1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0" fillId="0" borderId="26" xfId="4" applyFont="1" applyFill="1" applyBorder="1" applyAlignment="1">
      <alignment horizontal="center" vertical="center"/>
    </xf>
    <xf numFmtId="0" fontId="66" fillId="0" borderId="1" xfId="2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3" xfId="5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7" fillId="0" borderId="0" xfId="4" applyFont="1" applyFill="1" applyBorder="1" applyAlignment="1">
      <alignment horizontal="center" textRotation="90" wrapText="1"/>
    </xf>
    <xf numFmtId="0" fontId="17" fillId="0" borderId="8" xfId="4" applyFont="1" applyFill="1" applyBorder="1" applyAlignment="1">
      <alignment horizontal="center" textRotation="90" wrapText="1"/>
    </xf>
    <xf numFmtId="0" fontId="10" fillId="0" borderId="1" xfId="5" applyFont="1" applyBorder="1" applyAlignment="1">
      <alignment vertical="center"/>
    </xf>
    <xf numFmtId="0" fontId="10" fillId="0" borderId="1" xfId="5" applyFont="1" applyBorder="1" applyAlignment="1">
      <alignment horizontal="left" vertical="center"/>
    </xf>
    <xf numFmtId="43" fontId="25" fillId="2" borderId="0" xfId="1" applyFont="1" applyFill="1" applyAlignment="1">
      <alignment horizontal="right" vertical="center"/>
    </xf>
    <xf numFmtId="164" fontId="13" fillId="0" borderId="27" xfId="2" applyNumberFormat="1" applyFont="1" applyBorder="1" applyAlignment="1">
      <alignment horizontal="center" vertical="center"/>
    </xf>
    <xf numFmtId="0" fontId="13" fillId="0" borderId="0" xfId="2" applyFont="1"/>
    <xf numFmtId="0" fontId="13" fillId="0" borderId="82" xfId="2" applyFont="1" applyBorder="1" applyAlignment="1">
      <alignment horizontal="center" vertical="center"/>
    </xf>
    <xf numFmtId="0" fontId="13" fillId="0" borderId="78" xfId="2" applyFont="1" applyBorder="1" applyAlignment="1">
      <alignment horizontal="left" vertical="center" indent="1"/>
    </xf>
    <xf numFmtId="0" fontId="13" fillId="0" borderId="79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1" fontId="13" fillId="0" borderId="71" xfId="2" applyNumberFormat="1" applyFont="1" applyBorder="1" applyAlignment="1">
      <alignment horizontal="center" vertical="center"/>
    </xf>
    <xf numFmtId="0" fontId="73" fillId="0" borderId="0" xfId="3" applyFont="1" applyFill="1" applyBorder="1" applyAlignment="1">
      <alignment horizontal="center"/>
    </xf>
    <xf numFmtId="49" fontId="13" fillId="0" borderId="64" xfId="2" applyNumberFormat="1" applyBorder="1" applyAlignment="1">
      <alignment horizontal="center" vertical="center"/>
    </xf>
    <xf numFmtId="49" fontId="13" fillId="0" borderId="67" xfId="2" applyNumberFormat="1" applyBorder="1" applyAlignment="1">
      <alignment horizontal="center" vertical="center"/>
    </xf>
    <xf numFmtId="49" fontId="13" fillId="0" borderId="71" xfId="2" applyNumberFormat="1" applyBorder="1" applyAlignment="1">
      <alignment horizontal="center" vertical="center"/>
    </xf>
    <xf numFmtId="49" fontId="13" fillId="0" borderId="67" xfId="2" applyNumberFormat="1" applyFont="1" applyBorder="1" applyAlignment="1">
      <alignment horizontal="center" vertical="center"/>
    </xf>
    <xf numFmtId="0" fontId="60" fillId="0" borderId="0" xfId="2" applyFont="1" applyAlignment="1"/>
    <xf numFmtId="1" fontId="13" fillId="0" borderId="67" xfId="2" applyNumberFormat="1" applyFont="1" applyBorder="1" applyAlignment="1">
      <alignment horizontal="center" vertical="center"/>
    </xf>
    <xf numFmtId="1" fontId="13" fillId="0" borderId="64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68" fillId="6" borderId="57" xfId="0" applyFont="1" applyFill="1" applyBorder="1" applyAlignment="1">
      <alignment horizontal="center" vertical="center"/>
    </xf>
    <xf numFmtId="0" fontId="68" fillId="6" borderId="59" xfId="0" applyFont="1" applyFill="1" applyBorder="1" applyAlignment="1">
      <alignment horizontal="center" vertical="center"/>
    </xf>
    <xf numFmtId="0" fontId="68" fillId="6" borderId="60" xfId="0" applyFont="1" applyFill="1" applyBorder="1" applyAlignment="1">
      <alignment horizontal="center" vertical="center"/>
    </xf>
    <xf numFmtId="1" fontId="68" fillId="6" borderId="83" xfId="0" applyNumberFormat="1" applyFont="1" applyFill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13" fillId="0" borderId="0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44" fillId="0" borderId="31" xfId="4" applyFont="1" applyFill="1" applyBorder="1" applyAlignment="1">
      <alignment horizontal="center"/>
    </xf>
    <xf numFmtId="0" fontId="13" fillId="0" borderId="84" xfId="0" applyFont="1" applyBorder="1" applyAlignment="1">
      <alignment horizontal="left"/>
    </xf>
    <xf numFmtId="0" fontId="13" fillId="0" borderId="85" xfId="0" applyFont="1" applyBorder="1"/>
    <xf numFmtId="0" fontId="13" fillId="0" borderId="85" xfId="0" applyFont="1" applyBorder="1" applyAlignment="1">
      <alignment horizontal="center"/>
    </xf>
    <xf numFmtId="0" fontId="13" fillId="0" borderId="85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/>
    </xf>
    <xf numFmtId="0" fontId="9" fillId="0" borderId="1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5" fillId="0" borderId="2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7" fillId="0" borderId="0" xfId="4" applyFont="1" applyFill="1" applyBorder="1" applyAlignment="1">
      <alignment horizontal="center" textRotation="90" wrapText="1"/>
    </xf>
    <xf numFmtId="0" fontId="17" fillId="0" borderId="8" xfId="4" applyFont="1" applyFill="1" applyBorder="1" applyAlignment="1">
      <alignment horizontal="center" textRotation="90" wrapText="1"/>
    </xf>
    <xf numFmtId="166" fontId="30" fillId="0" borderId="48" xfId="1" applyNumberFormat="1" applyFont="1" applyFill="1" applyBorder="1" applyAlignment="1">
      <alignment horizontal="center"/>
    </xf>
    <xf numFmtId="49" fontId="13" fillId="0" borderId="67" xfId="2" quotePrefix="1" applyNumberFormat="1" applyFont="1" applyBorder="1" applyAlignment="1">
      <alignment horizontal="center" vertical="center"/>
    </xf>
    <xf numFmtId="49" fontId="13" fillId="0" borderId="71" xfId="2" quotePrefix="1" applyNumberForma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0" fillId="0" borderId="2" xfId="5" applyFont="1" applyBorder="1" applyAlignment="1">
      <alignment vertical="center"/>
    </xf>
    <xf numFmtId="0" fontId="24" fillId="0" borderId="8" xfId="4" applyFont="1" applyFill="1" applyBorder="1" applyAlignment="1">
      <alignment horizontal="center" vertical="center"/>
    </xf>
    <xf numFmtId="164" fontId="13" fillId="0" borderId="27" xfId="4" applyNumberFormat="1" applyFont="1" applyFill="1" applyBorder="1" applyAlignment="1">
      <alignment horizontal="center" vertical="top"/>
    </xf>
    <xf numFmtId="43" fontId="31" fillId="0" borderId="0" xfId="4" applyNumberFormat="1" applyFont="1" applyAlignment="1">
      <alignment horizontal="center"/>
    </xf>
    <xf numFmtId="0" fontId="54" fillId="0" borderId="0" xfId="4" applyFont="1" applyAlignment="1">
      <alignment horizontal="center"/>
    </xf>
    <xf numFmtId="164" fontId="54" fillId="0" borderId="0" xfId="4" applyNumberFormat="1" applyFont="1" applyAlignment="1">
      <alignment horizontal="center"/>
    </xf>
    <xf numFmtId="0" fontId="13" fillId="0" borderId="84" xfId="0" applyFont="1" applyBorder="1" applyAlignment="1">
      <alignment horizontal="center"/>
    </xf>
    <xf numFmtId="0" fontId="13" fillId="0" borderId="87" xfId="4" applyBorder="1" applyAlignment="1">
      <alignment horizontal="center"/>
    </xf>
    <xf numFmtId="0" fontId="54" fillId="0" borderId="15" xfId="4" applyFont="1" applyFill="1" applyBorder="1" applyAlignment="1">
      <alignment horizontal="center" vertical="center"/>
    </xf>
    <xf numFmtId="1" fontId="7" fillId="0" borderId="2" xfId="5" applyNumberFormat="1" applyFont="1" applyBorder="1" applyAlignment="1">
      <alignment horizontal="center" vertical="center"/>
    </xf>
    <xf numFmtId="1" fontId="7" fillId="0" borderId="80" xfId="5" applyNumberFormat="1" applyFont="1" applyBorder="1" applyAlignment="1">
      <alignment horizontal="center" vertical="center"/>
    </xf>
    <xf numFmtId="1" fontId="7" fillId="0" borderId="3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shrinkToFit="1"/>
    </xf>
    <xf numFmtId="0" fontId="5" fillId="0" borderId="80" xfId="5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vertical="center"/>
    </xf>
    <xf numFmtId="14" fontId="5" fillId="0" borderId="1" xfId="5" applyNumberFormat="1" applyFont="1" applyBorder="1" applyAlignment="1">
      <alignment horizontal="center" vertical="center" shrinkToFit="1"/>
    </xf>
    <xf numFmtId="0" fontId="5" fillId="0" borderId="3" xfId="5" applyFont="1" applyBorder="1" applyAlignment="1">
      <alignment horizontal="center" vertical="center" shrinkToFit="1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3" xfId="5" applyFont="1" applyBorder="1" applyAlignment="1">
      <alignment horizontal="left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10" fontId="56" fillId="0" borderId="38" xfId="3" applyNumberFormat="1" applyFont="1" applyFill="1" applyBorder="1" applyAlignment="1">
      <alignment horizontal="center" vertical="center" shrinkToFit="1"/>
    </xf>
    <xf numFmtId="10" fontId="56" fillId="0" borderId="8" xfId="3" applyNumberFormat="1" applyFont="1" applyFill="1" applyBorder="1" applyAlignment="1">
      <alignment horizontal="center" vertical="center" shrinkToFit="1"/>
    </xf>
    <xf numFmtId="10" fontId="56" fillId="0" borderId="26" xfId="3" applyNumberFormat="1" applyFont="1" applyFill="1" applyBorder="1" applyAlignment="1">
      <alignment horizontal="center" vertical="center" shrinkToFit="1"/>
    </xf>
    <xf numFmtId="10" fontId="56" fillId="0" borderId="42" xfId="3" applyNumberFormat="1" applyFont="1" applyFill="1" applyBorder="1" applyAlignment="1">
      <alignment horizontal="center" vertical="center" shrinkToFit="1"/>
    </xf>
    <xf numFmtId="10" fontId="56" fillId="0" borderId="41" xfId="3" applyNumberFormat="1" applyFont="1" applyFill="1" applyBorder="1" applyAlignment="1">
      <alignment horizontal="center" vertical="center" shrinkToFit="1"/>
    </xf>
    <xf numFmtId="10" fontId="56" fillId="0" borderId="55" xfId="3" applyNumberFormat="1" applyFont="1" applyFill="1" applyBorder="1" applyAlignment="1">
      <alignment horizontal="center" vertical="center" shrinkToFit="1"/>
    </xf>
    <xf numFmtId="0" fontId="56" fillId="0" borderId="44" xfId="3" applyFont="1" applyFill="1" applyBorder="1" applyAlignment="1">
      <alignment horizontal="left" vertical="center"/>
    </xf>
    <xf numFmtId="0" fontId="56" fillId="0" borderId="33" xfId="3" applyFont="1" applyFill="1" applyBorder="1" applyAlignment="1">
      <alignment horizontal="left" vertical="center"/>
    </xf>
    <xf numFmtId="0" fontId="56" fillId="0" borderId="81" xfId="3" applyFont="1" applyFill="1" applyBorder="1" applyAlignment="1">
      <alignment horizontal="left" vertical="center"/>
    </xf>
    <xf numFmtId="0" fontId="56" fillId="0" borderId="14" xfId="3" applyFont="1" applyFill="1" applyBorder="1" applyAlignment="1">
      <alignment horizontal="left" vertical="center"/>
    </xf>
    <xf numFmtId="0" fontId="56" fillId="0" borderId="13" xfId="3" applyFont="1" applyFill="1" applyBorder="1" applyAlignment="1">
      <alignment horizontal="left" vertical="center"/>
    </xf>
    <xf numFmtId="10" fontId="56" fillId="0" borderId="40" xfId="3" applyNumberFormat="1" applyFont="1" applyFill="1" applyBorder="1" applyAlignment="1">
      <alignment horizontal="center" vertical="center" shrinkToFit="1"/>
    </xf>
    <xf numFmtId="10" fontId="56" fillId="0" borderId="25" xfId="3" applyNumberFormat="1" applyFont="1" applyFill="1" applyBorder="1" applyAlignment="1">
      <alignment horizontal="center" vertical="center" shrinkToFit="1"/>
    </xf>
    <xf numFmtId="0" fontId="56" fillId="0" borderId="36" xfId="3" applyFont="1" applyFill="1" applyBorder="1" applyAlignment="1">
      <alignment horizontal="left" vertical="center"/>
    </xf>
    <xf numFmtId="0" fontId="56" fillId="0" borderId="0" xfId="3" applyFont="1" applyFill="1" applyBorder="1" applyAlignment="1">
      <alignment horizontal="left" vertical="center"/>
    </xf>
    <xf numFmtId="10" fontId="56" fillId="0" borderId="36" xfId="3" applyNumberFormat="1" applyFont="1" applyFill="1" applyBorder="1" applyAlignment="1">
      <alignment horizontal="center" vertical="center" shrinkToFit="1"/>
    </xf>
    <xf numFmtId="10" fontId="56" fillId="0" borderId="0" xfId="3" applyNumberFormat="1" applyFont="1" applyFill="1" applyBorder="1" applyAlignment="1">
      <alignment horizontal="center" vertical="center" shrinkToFit="1"/>
    </xf>
    <xf numFmtId="10" fontId="56" fillId="0" borderId="56" xfId="3" applyNumberFormat="1" applyFont="1" applyFill="1" applyBorder="1" applyAlignment="1">
      <alignment horizontal="center" vertical="center" shrinkToFit="1"/>
    </xf>
    <xf numFmtId="0" fontId="15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25" fillId="0" borderId="0" xfId="4" applyFont="1" applyBorder="1" applyAlignment="1">
      <alignment horizontal="center"/>
    </xf>
    <xf numFmtId="0" fontId="25" fillId="0" borderId="0" xfId="1" applyNumberFormat="1" applyFont="1" applyBorder="1" applyAlignment="1">
      <alignment horizontal="center"/>
    </xf>
    <xf numFmtId="43" fontId="25" fillId="0" borderId="0" xfId="4" applyNumberFormat="1" applyFont="1" applyBorder="1" applyAlignment="1">
      <alignment horizontal="center"/>
    </xf>
    <xf numFmtId="10" fontId="56" fillId="0" borderId="43" xfId="3" applyNumberFormat="1" applyFont="1" applyFill="1" applyBorder="1" applyAlignment="1">
      <alignment horizontal="center" vertical="center" shrinkToFit="1"/>
    </xf>
    <xf numFmtId="43" fontId="30" fillId="0" borderId="0" xfId="1" applyFont="1" applyBorder="1" applyAlignment="1">
      <alignment horizontal="center" textRotation="90"/>
    </xf>
    <xf numFmtId="43" fontId="30" fillId="0" borderId="8" xfId="1" applyFont="1" applyBorder="1" applyAlignment="1">
      <alignment horizontal="center" textRotation="90"/>
    </xf>
    <xf numFmtId="164" fontId="51" fillId="0" borderId="0" xfId="4" applyNumberFormat="1" applyFont="1" applyFill="1" applyBorder="1" applyAlignment="1">
      <alignment horizontal="center" textRotation="90" wrapText="1"/>
    </xf>
    <xf numFmtId="164" fontId="51" fillId="0" borderId="8" xfId="4" applyNumberFormat="1" applyFont="1" applyFill="1" applyBorder="1" applyAlignment="1">
      <alignment horizontal="center" textRotation="90" wrapText="1"/>
    </xf>
    <xf numFmtId="43" fontId="30" fillId="0" borderId="0" xfId="1" applyFont="1" applyFill="1" applyBorder="1" applyAlignment="1">
      <alignment horizontal="center" textRotation="90"/>
    </xf>
    <xf numFmtId="43" fontId="30" fillId="0" borderId="8" xfId="1" applyFont="1" applyFill="1" applyBorder="1" applyAlignment="1">
      <alignment horizontal="center" textRotation="90"/>
    </xf>
    <xf numFmtId="0" fontId="17" fillId="0" borderId="0" xfId="4" applyFont="1" applyFill="1" applyBorder="1" applyAlignment="1">
      <alignment horizontal="center" textRotation="90" wrapText="1"/>
    </xf>
    <xf numFmtId="0" fontId="17" fillId="0" borderId="8" xfId="4" applyFont="1" applyFill="1" applyBorder="1" applyAlignment="1">
      <alignment horizontal="center" textRotation="90" wrapText="1"/>
    </xf>
    <xf numFmtId="10" fontId="54" fillId="0" borderId="25" xfId="3" applyNumberFormat="1" applyFont="1" applyFill="1" applyBorder="1" applyAlignment="1">
      <alignment horizontal="center" vertical="center" shrinkToFit="1"/>
    </xf>
    <xf numFmtId="10" fontId="54" fillId="0" borderId="8" xfId="3" applyNumberFormat="1" applyFont="1" applyFill="1" applyBorder="1" applyAlignment="1">
      <alignment horizontal="center" vertical="center" shrinkToFit="1"/>
    </xf>
    <xf numFmtId="10" fontId="54" fillId="0" borderId="56" xfId="3" applyNumberFormat="1" applyFont="1" applyFill="1" applyBorder="1" applyAlignment="1">
      <alignment horizontal="center" vertical="center" shrinkToFit="1"/>
    </xf>
    <xf numFmtId="167" fontId="56" fillId="0" borderId="25" xfId="3" applyNumberFormat="1" applyFont="1" applyFill="1" applyBorder="1" applyAlignment="1">
      <alignment horizontal="center" vertical="center" shrinkToFit="1"/>
    </xf>
    <xf numFmtId="167" fontId="56" fillId="0" borderId="8" xfId="3" applyNumberFormat="1" applyFont="1" applyFill="1" applyBorder="1" applyAlignment="1">
      <alignment horizontal="center" vertical="center" shrinkToFit="1"/>
    </xf>
    <xf numFmtId="167" fontId="56" fillId="0" borderId="26" xfId="3" applyNumberFormat="1" applyFont="1" applyFill="1" applyBorder="1" applyAlignment="1">
      <alignment horizontal="center" vertical="center" shrinkToFit="1"/>
    </xf>
    <xf numFmtId="167" fontId="56" fillId="0" borderId="36" xfId="3" applyNumberFormat="1" applyFont="1" applyFill="1" applyBorder="1" applyAlignment="1">
      <alignment horizontal="center" vertical="center" shrinkToFit="1"/>
    </xf>
    <xf numFmtId="167" fontId="56" fillId="0" borderId="0" xfId="3" applyNumberFormat="1" applyFont="1" applyFill="1" applyBorder="1" applyAlignment="1">
      <alignment horizontal="center" vertical="center" shrinkToFit="1"/>
    </xf>
    <xf numFmtId="0" fontId="7" fillId="0" borderId="0" xfId="5" applyFont="1" applyAlignment="1">
      <alignment horizontal="center" vertical="center"/>
    </xf>
    <xf numFmtId="0" fontId="7" fillId="0" borderId="80" xfId="5" applyFont="1" applyBorder="1" applyAlignment="1">
      <alignment horizontal="center" vertical="center"/>
    </xf>
    <xf numFmtId="0" fontId="59" fillId="0" borderId="0" xfId="4" applyFont="1" applyAlignment="1">
      <alignment horizontal="center"/>
    </xf>
    <xf numFmtId="0" fontId="24" fillId="0" borderId="0" xfId="4" applyFont="1" applyBorder="1" applyAlignment="1">
      <alignment horizontal="center"/>
    </xf>
    <xf numFmtId="0" fontId="24" fillId="0" borderId="0" xfId="1" applyNumberFormat="1" applyFont="1" applyBorder="1" applyAlignment="1">
      <alignment horizontal="center"/>
    </xf>
    <xf numFmtId="0" fontId="35" fillId="0" borderId="0" xfId="4" applyFont="1" applyBorder="1" applyAlignment="1">
      <alignment horizontal="center"/>
    </xf>
    <xf numFmtId="0" fontId="69" fillId="0" borderId="31" xfId="2" applyFont="1" applyBorder="1" applyAlignment="1">
      <alignment horizontal="center" vertical="center"/>
    </xf>
    <xf numFmtId="0" fontId="60" fillId="0" borderId="0" xfId="2" applyFont="1" applyAlignment="1">
      <alignment horizontal="center"/>
    </xf>
    <xf numFmtId="0" fontId="63" fillId="0" borderId="2" xfId="2" applyFont="1" applyBorder="1" applyAlignment="1">
      <alignment horizontal="center"/>
    </xf>
    <xf numFmtId="0" fontId="63" fillId="0" borderId="80" xfId="2" applyFont="1" applyBorder="1" applyAlignment="1">
      <alignment horizontal="center"/>
    </xf>
    <xf numFmtId="0" fontId="63" fillId="0" borderId="3" xfId="2" applyFont="1" applyBorder="1" applyAlignment="1">
      <alignment horizontal="center"/>
    </xf>
    <xf numFmtId="0" fontId="66" fillId="0" borderId="2" xfId="2" applyFont="1" applyBorder="1" applyAlignment="1">
      <alignment horizontal="center" vertical="center"/>
    </xf>
    <xf numFmtId="0" fontId="66" fillId="0" borderId="80" xfId="2" applyFont="1" applyBorder="1" applyAlignment="1">
      <alignment horizontal="center" vertical="center"/>
    </xf>
    <xf numFmtId="0" fontId="66" fillId="0" borderId="3" xfId="2" applyFont="1" applyBorder="1" applyAlignment="1">
      <alignment horizontal="center" vertical="center"/>
    </xf>
    <xf numFmtId="0" fontId="74" fillId="0" borderId="0" xfId="0" applyFont="1" applyAlignment="1">
      <alignment horizontal="center"/>
    </xf>
  </cellXfs>
  <cellStyles count="293"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Besuchter Link" xfId="206" builtinId="9" hidden="1"/>
    <cellStyle name="Besuchter Link" xfId="208" builtinId="9" hidden="1"/>
    <cellStyle name="Besuchter Link" xfId="210" builtinId="9" hidden="1"/>
    <cellStyle name="Besuchter Link" xfId="212" builtinId="9" hidden="1"/>
    <cellStyle name="Besuchter Link" xfId="214" builtinId="9" hidden="1"/>
    <cellStyle name="Besuchter Link" xfId="216" builtinId="9" hidden="1"/>
    <cellStyle name="Besuchter Link" xfId="218" builtinId="9" hidden="1"/>
    <cellStyle name="Besuchter Link" xfId="220" builtinId="9" hidden="1"/>
    <cellStyle name="Besuchter Link" xfId="222" builtinId="9" hidden="1"/>
    <cellStyle name="Besuchter Link" xfId="224" builtinId="9" hidden="1"/>
    <cellStyle name="Besuchter Link" xfId="226" builtinId="9" hidden="1"/>
    <cellStyle name="Besuchter Link" xfId="228" builtinId="9" hidden="1"/>
    <cellStyle name="Besuchter Link" xfId="230" builtinId="9" hidden="1"/>
    <cellStyle name="Besuchter Link" xfId="232" builtinId="9" hidden="1"/>
    <cellStyle name="Besuchter Link" xfId="234" builtinId="9" hidden="1"/>
    <cellStyle name="Besuchter Link" xfId="236" builtinId="9" hidden="1"/>
    <cellStyle name="Besuchter Link" xfId="238" builtinId="9" hidden="1"/>
    <cellStyle name="Besuchter Link" xfId="240" builtinId="9" hidden="1"/>
    <cellStyle name="Besuchter Link" xfId="242" builtinId="9" hidden="1"/>
    <cellStyle name="Besuchter Link" xfId="244" builtinId="9" hidden="1"/>
    <cellStyle name="Besuchter Link" xfId="246" builtinId="9" hidden="1"/>
    <cellStyle name="Besuchter Link" xfId="248" builtinId="9" hidden="1"/>
    <cellStyle name="Besuchter Link" xfId="250" builtinId="9" hidden="1"/>
    <cellStyle name="Besuchter Link" xfId="252" builtinId="9" hidden="1"/>
    <cellStyle name="Besuchter Link" xfId="254" builtinId="9" hidden="1"/>
    <cellStyle name="Besuchter Link" xfId="256" builtinId="9" hidden="1"/>
    <cellStyle name="Besuchter Link" xfId="258" builtinId="9" hidden="1"/>
    <cellStyle name="Besuchter Link" xfId="260" builtinId="9" hidden="1"/>
    <cellStyle name="Besuchter Link" xfId="262" builtinId="9" hidden="1"/>
    <cellStyle name="Besuchter Link" xfId="264" builtinId="9" hidden="1"/>
    <cellStyle name="Besuchter Link" xfId="266" builtinId="9" hidden="1"/>
    <cellStyle name="Besuchter Link" xfId="268" builtinId="9" hidden="1"/>
    <cellStyle name="Besuchter Link" xfId="270" builtinId="9" hidden="1"/>
    <cellStyle name="Besuchter Link" xfId="272" builtinId="9" hidden="1"/>
    <cellStyle name="Besuchter Link" xfId="274" builtinId="9" hidden="1"/>
    <cellStyle name="Besuchter Link" xfId="276" builtinId="9" hidden="1"/>
    <cellStyle name="Besuchter Link" xfId="278" builtinId="9" hidden="1"/>
    <cellStyle name="Besuchter Link" xfId="280" builtinId="9" hidden="1"/>
    <cellStyle name="Besuchter Link" xfId="282" builtinId="9" hidden="1"/>
    <cellStyle name="Besuchter Link" xfId="284" builtinId="9" hidden="1"/>
    <cellStyle name="Besuchter Link" xfId="286" builtinId="9" hidden="1"/>
    <cellStyle name="Besuchter Link" xfId="288" builtinId="9" hidden="1"/>
    <cellStyle name="Besuchter Link" xfId="290" builtinId="9" hidden="1"/>
    <cellStyle name="Besuchter Link" xfId="292" builtinId="9" hidden="1"/>
    <cellStyle name="Dezimal" xfId="1" builtinId="3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Standard" xfId="0" builtinId="0"/>
    <cellStyle name="Standard_EinzelergebnisvorlageWBSV_2008_2009" xfId="2"/>
    <cellStyle name="Standard_Klubturniere_3bis10" xfId="3"/>
    <cellStyle name="Standard_Klubturniere_3bis10neu" xfId="4"/>
    <cellStyle name="Standard_VORLAGE_MANNSCHAFTERGEBNIS" xfId="5"/>
    <cellStyle name="Währung_Klubturniere_3bis10neu" xfId="6"/>
  </cellStyles>
  <dxfs count="132"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1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1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1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1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1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1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1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theme" Target="theme/theme1.xml"/><Relationship Id="rId21" Type="http://schemas.openxmlformats.org/officeDocument/2006/relationships/connections" Target="connections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55" name="Oval 1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56" name="Oval 2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57" name="Oval 3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58" name="Oval 4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59" name="Oval 5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60" name="Oval 6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61" name="Oval 7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62" name="Oval 8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63" name="Oval 9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209550</xdr:colOff>
      <xdr:row>19</xdr:row>
      <xdr:rowOff>180975</xdr:rowOff>
    </xdr:from>
    <xdr:to>
      <xdr:col>29</xdr:col>
      <xdr:colOff>47625</xdr:colOff>
      <xdr:row>21</xdr:row>
      <xdr:rowOff>19050</xdr:rowOff>
    </xdr:to>
    <xdr:sp macro="" textlink="">
      <xdr:nvSpPr>
        <xdr:cNvPr id="1464" name="Oval 10"/>
        <xdr:cNvSpPr>
          <a:spLocks noChangeArrowheads="1"/>
        </xdr:cNvSpPr>
      </xdr:nvSpPr>
      <xdr:spPr bwMode="auto">
        <a:xfrm>
          <a:off x="16383000" y="64484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65" name="Oval 11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13</xdr:row>
      <xdr:rowOff>180975</xdr:rowOff>
    </xdr:from>
    <xdr:to>
      <xdr:col>23</xdr:col>
      <xdr:colOff>47625</xdr:colOff>
      <xdr:row>15</xdr:row>
      <xdr:rowOff>19050</xdr:rowOff>
    </xdr:to>
    <xdr:sp macro="" textlink="">
      <xdr:nvSpPr>
        <xdr:cNvPr id="1466" name="Oval 12"/>
        <xdr:cNvSpPr>
          <a:spLocks noChangeArrowheads="1"/>
        </xdr:cNvSpPr>
      </xdr:nvSpPr>
      <xdr:spPr bwMode="auto">
        <a:xfrm>
          <a:off x="14649450" y="45815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10</xdr:row>
      <xdr:rowOff>180975</xdr:rowOff>
    </xdr:from>
    <xdr:to>
      <xdr:col>20</xdr:col>
      <xdr:colOff>47625</xdr:colOff>
      <xdr:row>12</xdr:row>
      <xdr:rowOff>19050</xdr:rowOff>
    </xdr:to>
    <xdr:sp macro="" textlink="">
      <xdr:nvSpPr>
        <xdr:cNvPr id="1467" name="Oval 13"/>
        <xdr:cNvSpPr>
          <a:spLocks noChangeArrowheads="1"/>
        </xdr:cNvSpPr>
      </xdr:nvSpPr>
      <xdr:spPr bwMode="auto">
        <a:xfrm>
          <a:off x="13782675" y="36480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209550</xdr:colOff>
      <xdr:row>7</xdr:row>
      <xdr:rowOff>180975</xdr:rowOff>
    </xdr:from>
    <xdr:to>
      <xdr:col>17</xdr:col>
      <xdr:colOff>47625</xdr:colOff>
      <xdr:row>9</xdr:row>
      <xdr:rowOff>19050</xdr:rowOff>
    </xdr:to>
    <xdr:sp macro="" textlink="">
      <xdr:nvSpPr>
        <xdr:cNvPr id="1468" name="Oval 14"/>
        <xdr:cNvSpPr>
          <a:spLocks noChangeArrowheads="1"/>
        </xdr:cNvSpPr>
      </xdr:nvSpPr>
      <xdr:spPr bwMode="auto">
        <a:xfrm>
          <a:off x="12915900" y="27146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209550</xdr:colOff>
      <xdr:row>4</xdr:row>
      <xdr:rowOff>180975</xdr:rowOff>
    </xdr:from>
    <xdr:to>
      <xdr:col>14</xdr:col>
      <xdr:colOff>47625</xdr:colOff>
      <xdr:row>6</xdr:row>
      <xdr:rowOff>19050</xdr:rowOff>
    </xdr:to>
    <xdr:sp macro="" textlink="">
      <xdr:nvSpPr>
        <xdr:cNvPr id="1469" name="Oval 15"/>
        <xdr:cNvSpPr>
          <a:spLocks noChangeArrowheads="1"/>
        </xdr:cNvSpPr>
      </xdr:nvSpPr>
      <xdr:spPr bwMode="auto">
        <a:xfrm>
          <a:off x="12049125" y="17811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70" name="Oval 16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209550</xdr:colOff>
      <xdr:row>19</xdr:row>
      <xdr:rowOff>180975</xdr:rowOff>
    </xdr:from>
    <xdr:to>
      <xdr:col>29</xdr:col>
      <xdr:colOff>47625</xdr:colOff>
      <xdr:row>21</xdr:row>
      <xdr:rowOff>19050</xdr:rowOff>
    </xdr:to>
    <xdr:sp macro="" textlink="">
      <xdr:nvSpPr>
        <xdr:cNvPr id="1471" name="Oval 17"/>
        <xdr:cNvSpPr>
          <a:spLocks noChangeArrowheads="1"/>
        </xdr:cNvSpPr>
      </xdr:nvSpPr>
      <xdr:spPr bwMode="auto">
        <a:xfrm>
          <a:off x="16383000" y="64484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72" name="Oval 18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13</xdr:row>
      <xdr:rowOff>180975</xdr:rowOff>
    </xdr:from>
    <xdr:to>
      <xdr:col>23</xdr:col>
      <xdr:colOff>47625</xdr:colOff>
      <xdr:row>15</xdr:row>
      <xdr:rowOff>19050</xdr:rowOff>
    </xdr:to>
    <xdr:sp macro="" textlink="">
      <xdr:nvSpPr>
        <xdr:cNvPr id="1473" name="Oval 19"/>
        <xdr:cNvSpPr>
          <a:spLocks noChangeArrowheads="1"/>
        </xdr:cNvSpPr>
      </xdr:nvSpPr>
      <xdr:spPr bwMode="auto">
        <a:xfrm>
          <a:off x="14649450" y="45815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10</xdr:row>
      <xdr:rowOff>180975</xdr:rowOff>
    </xdr:from>
    <xdr:to>
      <xdr:col>20</xdr:col>
      <xdr:colOff>47625</xdr:colOff>
      <xdr:row>12</xdr:row>
      <xdr:rowOff>19050</xdr:rowOff>
    </xdr:to>
    <xdr:sp macro="" textlink="">
      <xdr:nvSpPr>
        <xdr:cNvPr id="1474" name="Oval 20"/>
        <xdr:cNvSpPr>
          <a:spLocks noChangeArrowheads="1"/>
        </xdr:cNvSpPr>
      </xdr:nvSpPr>
      <xdr:spPr bwMode="auto">
        <a:xfrm>
          <a:off x="13782675" y="36480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209550</xdr:colOff>
      <xdr:row>7</xdr:row>
      <xdr:rowOff>180975</xdr:rowOff>
    </xdr:from>
    <xdr:to>
      <xdr:col>17</xdr:col>
      <xdr:colOff>47625</xdr:colOff>
      <xdr:row>9</xdr:row>
      <xdr:rowOff>19050</xdr:rowOff>
    </xdr:to>
    <xdr:sp macro="" textlink="">
      <xdr:nvSpPr>
        <xdr:cNvPr id="1475" name="Oval 21"/>
        <xdr:cNvSpPr>
          <a:spLocks noChangeArrowheads="1"/>
        </xdr:cNvSpPr>
      </xdr:nvSpPr>
      <xdr:spPr bwMode="auto">
        <a:xfrm>
          <a:off x="12915900" y="27146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209550</xdr:colOff>
      <xdr:row>4</xdr:row>
      <xdr:rowOff>180975</xdr:rowOff>
    </xdr:from>
    <xdr:to>
      <xdr:col>14</xdr:col>
      <xdr:colOff>47625</xdr:colOff>
      <xdr:row>6</xdr:row>
      <xdr:rowOff>19050</xdr:rowOff>
    </xdr:to>
    <xdr:sp macro="" textlink="">
      <xdr:nvSpPr>
        <xdr:cNvPr id="1476" name="Oval 22"/>
        <xdr:cNvSpPr>
          <a:spLocks noChangeArrowheads="1"/>
        </xdr:cNvSpPr>
      </xdr:nvSpPr>
      <xdr:spPr bwMode="auto">
        <a:xfrm>
          <a:off x="12049125" y="17811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77" name="Oval 23"/>
        <xdr:cNvSpPr>
          <a:spLocks noChangeArrowheads="1"/>
        </xdr:cNvSpPr>
      </xdr:nvSpPr>
      <xdr:spPr bwMode="auto">
        <a:xfrm>
          <a:off x="17040225" y="72009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209550</xdr:colOff>
      <xdr:row>19</xdr:row>
      <xdr:rowOff>180975</xdr:rowOff>
    </xdr:from>
    <xdr:to>
      <xdr:col>29</xdr:col>
      <xdr:colOff>47625</xdr:colOff>
      <xdr:row>21</xdr:row>
      <xdr:rowOff>19050</xdr:rowOff>
    </xdr:to>
    <xdr:sp macro="" textlink="">
      <xdr:nvSpPr>
        <xdr:cNvPr id="1478" name="Oval 24"/>
        <xdr:cNvSpPr>
          <a:spLocks noChangeArrowheads="1"/>
        </xdr:cNvSpPr>
      </xdr:nvSpPr>
      <xdr:spPr bwMode="auto">
        <a:xfrm>
          <a:off x="16383000" y="64484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79" name="Oval 25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13</xdr:row>
      <xdr:rowOff>180975</xdr:rowOff>
    </xdr:from>
    <xdr:to>
      <xdr:col>23</xdr:col>
      <xdr:colOff>47625</xdr:colOff>
      <xdr:row>15</xdr:row>
      <xdr:rowOff>19050</xdr:rowOff>
    </xdr:to>
    <xdr:sp macro="" textlink="">
      <xdr:nvSpPr>
        <xdr:cNvPr id="1480" name="Oval 26"/>
        <xdr:cNvSpPr>
          <a:spLocks noChangeArrowheads="1"/>
        </xdr:cNvSpPr>
      </xdr:nvSpPr>
      <xdr:spPr bwMode="auto">
        <a:xfrm>
          <a:off x="14649450" y="45815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209550</xdr:colOff>
      <xdr:row>10</xdr:row>
      <xdr:rowOff>180975</xdr:rowOff>
    </xdr:from>
    <xdr:to>
      <xdr:col>20</xdr:col>
      <xdr:colOff>47625</xdr:colOff>
      <xdr:row>12</xdr:row>
      <xdr:rowOff>19050</xdr:rowOff>
    </xdr:to>
    <xdr:sp macro="" textlink="">
      <xdr:nvSpPr>
        <xdr:cNvPr id="1481" name="Oval 27"/>
        <xdr:cNvSpPr>
          <a:spLocks noChangeArrowheads="1"/>
        </xdr:cNvSpPr>
      </xdr:nvSpPr>
      <xdr:spPr bwMode="auto">
        <a:xfrm>
          <a:off x="13782675" y="36480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209550</xdr:colOff>
      <xdr:row>7</xdr:row>
      <xdr:rowOff>180975</xdr:rowOff>
    </xdr:from>
    <xdr:to>
      <xdr:col>17</xdr:col>
      <xdr:colOff>47625</xdr:colOff>
      <xdr:row>9</xdr:row>
      <xdr:rowOff>19050</xdr:rowOff>
    </xdr:to>
    <xdr:sp macro="" textlink="">
      <xdr:nvSpPr>
        <xdr:cNvPr id="1482" name="Oval 28"/>
        <xdr:cNvSpPr>
          <a:spLocks noChangeArrowheads="1"/>
        </xdr:cNvSpPr>
      </xdr:nvSpPr>
      <xdr:spPr bwMode="auto">
        <a:xfrm>
          <a:off x="12915900" y="27146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83" name="Oval 30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13</xdr:row>
      <xdr:rowOff>180975</xdr:rowOff>
    </xdr:from>
    <xdr:to>
      <xdr:col>23</xdr:col>
      <xdr:colOff>47625</xdr:colOff>
      <xdr:row>15</xdr:row>
      <xdr:rowOff>19050</xdr:rowOff>
    </xdr:to>
    <xdr:sp macro="" textlink="">
      <xdr:nvSpPr>
        <xdr:cNvPr id="1484" name="Oval 31"/>
        <xdr:cNvSpPr>
          <a:spLocks noChangeArrowheads="1"/>
        </xdr:cNvSpPr>
      </xdr:nvSpPr>
      <xdr:spPr bwMode="auto">
        <a:xfrm>
          <a:off x="14649450" y="45815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85" name="Oval 32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209550</xdr:colOff>
      <xdr:row>13</xdr:row>
      <xdr:rowOff>180975</xdr:rowOff>
    </xdr:from>
    <xdr:to>
      <xdr:col>23</xdr:col>
      <xdr:colOff>47625</xdr:colOff>
      <xdr:row>15</xdr:row>
      <xdr:rowOff>19050</xdr:rowOff>
    </xdr:to>
    <xdr:sp macro="" textlink="">
      <xdr:nvSpPr>
        <xdr:cNvPr id="1486" name="Oval 33"/>
        <xdr:cNvSpPr>
          <a:spLocks noChangeArrowheads="1"/>
        </xdr:cNvSpPr>
      </xdr:nvSpPr>
      <xdr:spPr bwMode="auto">
        <a:xfrm>
          <a:off x="14649450" y="458152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209550</xdr:colOff>
      <xdr:row>16</xdr:row>
      <xdr:rowOff>180975</xdr:rowOff>
    </xdr:from>
    <xdr:to>
      <xdr:col>26</xdr:col>
      <xdr:colOff>47625</xdr:colOff>
      <xdr:row>18</xdr:row>
      <xdr:rowOff>19050</xdr:rowOff>
    </xdr:to>
    <xdr:sp macro="" textlink="">
      <xdr:nvSpPr>
        <xdr:cNvPr id="1487" name="Oval 34"/>
        <xdr:cNvSpPr>
          <a:spLocks noChangeArrowheads="1"/>
        </xdr:cNvSpPr>
      </xdr:nvSpPr>
      <xdr:spPr bwMode="auto">
        <a:xfrm>
          <a:off x="15516225" y="5514975"/>
          <a:ext cx="428625" cy="504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209550</xdr:colOff>
      <xdr:row>4</xdr:row>
      <xdr:rowOff>206375</xdr:rowOff>
    </xdr:from>
    <xdr:to>
      <xdr:col>14</xdr:col>
      <xdr:colOff>47625</xdr:colOff>
      <xdr:row>6</xdr:row>
      <xdr:rowOff>44450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11233150" y="1908175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15938500" y="7340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92075</xdr:colOff>
      <xdr:row>9</xdr:row>
      <xdr:rowOff>104775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12077700" y="29083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11</xdr:row>
      <xdr:rowOff>0</xdr:rowOff>
    </xdr:from>
    <xdr:to>
      <xdr:col>20</xdr:col>
      <xdr:colOff>92075</xdr:colOff>
      <xdr:row>12</xdr:row>
      <xdr:rowOff>104775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12877800" y="38481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14</xdr:row>
      <xdr:rowOff>0</xdr:rowOff>
    </xdr:from>
    <xdr:to>
      <xdr:col>23</xdr:col>
      <xdr:colOff>92075</xdr:colOff>
      <xdr:row>15</xdr:row>
      <xdr:rowOff>104775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13677900" y="47879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17</xdr:row>
      <xdr:rowOff>0</xdr:rowOff>
    </xdr:from>
    <xdr:to>
      <xdr:col>26</xdr:col>
      <xdr:colOff>92075</xdr:colOff>
      <xdr:row>18</xdr:row>
      <xdr:rowOff>104775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14478000" y="57277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20</xdr:row>
      <xdr:rowOff>0</xdr:rowOff>
    </xdr:from>
    <xdr:to>
      <xdr:col>29</xdr:col>
      <xdr:colOff>92075</xdr:colOff>
      <xdr:row>21</xdr:row>
      <xdr:rowOff>104775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15316200" y="66675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5</xdr:row>
      <xdr:rowOff>0</xdr:rowOff>
    </xdr:from>
    <xdr:to>
      <xdr:col>29</xdr:col>
      <xdr:colOff>92075</xdr:colOff>
      <xdr:row>6</xdr:row>
      <xdr:rowOff>104775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15316200" y="19685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8</xdr:row>
      <xdr:rowOff>0</xdr:rowOff>
    </xdr:from>
    <xdr:to>
      <xdr:col>29</xdr:col>
      <xdr:colOff>92075</xdr:colOff>
      <xdr:row>9</xdr:row>
      <xdr:rowOff>104775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15316200" y="29083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92075</xdr:colOff>
      <xdr:row>12</xdr:row>
      <xdr:rowOff>104775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13677900" y="38481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92075</xdr:colOff>
      <xdr:row>12</xdr:row>
      <xdr:rowOff>104775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14478000" y="38481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14</xdr:row>
      <xdr:rowOff>0</xdr:rowOff>
    </xdr:from>
    <xdr:to>
      <xdr:col>20</xdr:col>
      <xdr:colOff>92075</xdr:colOff>
      <xdr:row>15</xdr:row>
      <xdr:rowOff>104775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12877800" y="47879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17</xdr:row>
      <xdr:rowOff>0</xdr:rowOff>
    </xdr:from>
    <xdr:to>
      <xdr:col>20</xdr:col>
      <xdr:colOff>92075</xdr:colOff>
      <xdr:row>18</xdr:row>
      <xdr:rowOff>104775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12877800" y="57277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92075</xdr:colOff>
      <xdr:row>21</xdr:row>
      <xdr:rowOff>104775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11277600" y="66675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0</xdr:rowOff>
    </xdr:from>
    <xdr:to>
      <xdr:col>17</xdr:col>
      <xdr:colOff>92075</xdr:colOff>
      <xdr:row>21</xdr:row>
      <xdr:rowOff>104775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12077700" y="6667500"/>
          <a:ext cx="384175" cy="511175"/>
        </a:xfrm>
        <a:prstGeom prst="ellipse">
          <a:avLst/>
        </a:pr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1" name="Oval 1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2" name="Oval 2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3" name="Oval 3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4" name="Oval 4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5" name="Oval 5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6" name="Oval 6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7" name="Oval 7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8" name="Oval 8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29" name="Oval 9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36" name="Oval 16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543" name="Oval 23"/>
        <xdr:cNvSpPr>
          <a:spLocks noChangeArrowheads="1"/>
        </xdr:cNvSpPr>
      </xdr:nvSpPr>
      <xdr:spPr bwMode="auto">
        <a:xfrm>
          <a:off x="19116675" y="7429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202407</xdr:colOff>
      <xdr:row>4</xdr:row>
      <xdr:rowOff>202406</xdr:rowOff>
    </xdr:from>
    <xdr:to>
      <xdr:col>14</xdr:col>
      <xdr:colOff>88107</xdr:colOff>
      <xdr:row>6</xdr:row>
      <xdr:rowOff>40481</xdr:rowOff>
    </xdr:to>
    <xdr:sp macro="" textlink="">
      <xdr:nvSpPr>
        <xdr:cNvPr id="31" name="Oval 14"/>
        <xdr:cNvSpPr>
          <a:spLocks noChangeArrowheads="1"/>
        </xdr:cNvSpPr>
      </xdr:nvSpPr>
      <xdr:spPr bwMode="auto">
        <a:xfrm>
          <a:off x="13001626" y="2035969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154781</xdr:colOff>
      <xdr:row>7</xdr:row>
      <xdr:rowOff>178594</xdr:rowOff>
    </xdr:from>
    <xdr:to>
      <xdr:col>17</xdr:col>
      <xdr:colOff>88106</xdr:colOff>
      <xdr:row>9</xdr:row>
      <xdr:rowOff>16669</xdr:rowOff>
    </xdr:to>
    <xdr:sp macro="" textlink="">
      <xdr:nvSpPr>
        <xdr:cNvPr id="32" name="Oval 14"/>
        <xdr:cNvSpPr>
          <a:spLocks noChangeArrowheads="1"/>
        </xdr:cNvSpPr>
      </xdr:nvSpPr>
      <xdr:spPr bwMode="auto">
        <a:xfrm>
          <a:off x="13989844" y="2940844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178593</xdr:rowOff>
    </xdr:from>
    <xdr:to>
      <xdr:col>20</xdr:col>
      <xdr:colOff>76200</xdr:colOff>
      <xdr:row>12</xdr:row>
      <xdr:rowOff>16668</xdr:rowOff>
    </xdr:to>
    <xdr:sp macro="" textlink="">
      <xdr:nvSpPr>
        <xdr:cNvPr id="33" name="Oval 14"/>
        <xdr:cNvSpPr>
          <a:spLocks noChangeArrowheads="1"/>
        </xdr:cNvSpPr>
      </xdr:nvSpPr>
      <xdr:spPr bwMode="auto">
        <a:xfrm>
          <a:off x="15013781" y="3869531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154781</xdr:colOff>
      <xdr:row>13</xdr:row>
      <xdr:rowOff>202407</xdr:rowOff>
    </xdr:from>
    <xdr:to>
      <xdr:col>23</xdr:col>
      <xdr:colOff>52387</xdr:colOff>
      <xdr:row>15</xdr:row>
      <xdr:rowOff>40482</xdr:rowOff>
    </xdr:to>
    <xdr:sp macro="" textlink="">
      <xdr:nvSpPr>
        <xdr:cNvPr id="34" name="Oval 14"/>
        <xdr:cNvSpPr>
          <a:spLocks noChangeArrowheads="1"/>
        </xdr:cNvSpPr>
      </xdr:nvSpPr>
      <xdr:spPr bwMode="auto">
        <a:xfrm>
          <a:off x="16013906" y="4822032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238129</xdr:colOff>
      <xdr:row>16</xdr:row>
      <xdr:rowOff>226219</xdr:rowOff>
    </xdr:from>
    <xdr:to>
      <xdr:col>26</xdr:col>
      <xdr:colOff>111923</xdr:colOff>
      <xdr:row>18</xdr:row>
      <xdr:rowOff>64294</xdr:rowOff>
    </xdr:to>
    <xdr:sp macro="" textlink="">
      <xdr:nvSpPr>
        <xdr:cNvPr id="35" name="Oval 14"/>
        <xdr:cNvSpPr>
          <a:spLocks noChangeArrowheads="1"/>
        </xdr:cNvSpPr>
      </xdr:nvSpPr>
      <xdr:spPr bwMode="auto">
        <a:xfrm>
          <a:off x="17121192" y="5774532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214313</xdr:colOff>
      <xdr:row>19</xdr:row>
      <xdr:rowOff>178594</xdr:rowOff>
    </xdr:from>
    <xdr:to>
      <xdr:col>29</xdr:col>
      <xdr:colOff>52388</xdr:colOff>
      <xdr:row>21</xdr:row>
      <xdr:rowOff>16669</xdr:rowOff>
    </xdr:to>
    <xdr:sp macro="" textlink="">
      <xdr:nvSpPr>
        <xdr:cNvPr id="36" name="Oval 14"/>
        <xdr:cNvSpPr>
          <a:spLocks noChangeArrowheads="1"/>
        </xdr:cNvSpPr>
      </xdr:nvSpPr>
      <xdr:spPr bwMode="auto">
        <a:xfrm>
          <a:off x="18228469" y="6655594"/>
          <a:ext cx="647700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292100</xdr:colOff>
      <xdr:row>5</xdr:row>
      <xdr:rowOff>12700</xdr:rowOff>
    </xdr:from>
    <xdr:to>
      <xdr:col>29</xdr:col>
      <xdr:colOff>127000</xdr:colOff>
      <xdr:row>6</xdr:row>
      <xdr:rowOff>117475</xdr:rowOff>
    </xdr:to>
    <xdr:sp macro="" textlink="">
      <xdr:nvSpPr>
        <xdr:cNvPr id="19" name="Oval 14"/>
        <xdr:cNvSpPr>
          <a:spLocks noChangeArrowheads="1"/>
        </xdr:cNvSpPr>
      </xdr:nvSpPr>
      <xdr:spPr bwMode="auto">
        <a:xfrm>
          <a:off x="18262600" y="20193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228600</xdr:colOff>
      <xdr:row>7</xdr:row>
      <xdr:rowOff>215900</xdr:rowOff>
    </xdr:from>
    <xdr:to>
      <xdr:col>26</xdr:col>
      <xdr:colOff>152400</xdr:colOff>
      <xdr:row>9</xdr:row>
      <xdr:rowOff>53975</xdr:rowOff>
    </xdr:to>
    <xdr:sp macro="" textlink="">
      <xdr:nvSpPr>
        <xdr:cNvPr id="20" name="Oval 14"/>
        <xdr:cNvSpPr>
          <a:spLocks noChangeArrowheads="1"/>
        </xdr:cNvSpPr>
      </xdr:nvSpPr>
      <xdr:spPr bwMode="auto">
        <a:xfrm>
          <a:off x="16992600" y="2895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266700</xdr:colOff>
      <xdr:row>10</xdr:row>
      <xdr:rowOff>190500</xdr:rowOff>
    </xdr:from>
    <xdr:to>
      <xdr:col>29</xdr:col>
      <xdr:colOff>101600</xdr:colOff>
      <xdr:row>12</xdr:row>
      <xdr:rowOff>28575</xdr:rowOff>
    </xdr:to>
    <xdr:sp macro="" textlink="">
      <xdr:nvSpPr>
        <xdr:cNvPr id="21" name="Oval 14"/>
        <xdr:cNvSpPr>
          <a:spLocks noChangeArrowheads="1"/>
        </xdr:cNvSpPr>
      </xdr:nvSpPr>
      <xdr:spPr bwMode="auto">
        <a:xfrm>
          <a:off x="18237200" y="38100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241300</xdr:colOff>
      <xdr:row>13</xdr:row>
      <xdr:rowOff>203200</xdr:rowOff>
    </xdr:from>
    <xdr:to>
      <xdr:col>26</xdr:col>
      <xdr:colOff>165100</xdr:colOff>
      <xdr:row>15</xdr:row>
      <xdr:rowOff>41275</xdr:rowOff>
    </xdr:to>
    <xdr:sp macro="" textlink="">
      <xdr:nvSpPr>
        <xdr:cNvPr id="22" name="Oval 14"/>
        <xdr:cNvSpPr>
          <a:spLocks noChangeArrowheads="1"/>
        </xdr:cNvSpPr>
      </xdr:nvSpPr>
      <xdr:spPr bwMode="auto">
        <a:xfrm>
          <a:off x="17005300" y="47625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190500</xdr:colOff>
      <xdr:row>16</xdr:row>
      <xdr:rowOff>254000</xdr:rowOff>
    </xdr:from>
    <xdr:to>
      <xdr:col>17</xdr:col>
      <xdr:colOff>114300</xdr:colOff>
      <xdr:row>18</xdr:row>
      <xdr:rowOff>92075</xdr:rowOff>
    </xdr:to>
    <xdr:sp macro="" textlink="">
      <xdr:nvSpPr>
        <xdr:cNvPr id="23" name="Oval 14"/>
        <xdr:cNvSpPr>
          <a:spLocks noChangeArrowheads="1"/>
        </xdr:cNvSpPr>
      </xdr:nvSpPr>
      <xdr:spPr bwMode="auto">
        <a:xfrm>
          <a:off x="13360400" y="5753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279400</xdr:colOff>
      <xdr:row>16</xdr:row>
      <xdr:rowOff>254000</xdr:rowOff>
    </xdr:from>
    <xdr:to>
      <xdr:col>23</xdr:col>
      <xdr:colOff>114300</xdr:colOff>
      <xdr:row>18</xdr:row>
      <xdr:rowOff>92075</xdr:rowOff>
    </xdr:to>
    <xdr:sp macro="" textlink="">
      <xdr:nvSpPr>
        <xdr:cNvPr id="24" name="Oval 14"/>
        <xdr:cNvSpPr>
          <a:spLocks noChangeArrowheads="1"/>
        </xdr:cNvSpPr>
      </xdr:nvSpPr>
      <xdr:spPr bwMode="auto">
        <a:xfrm>
          <a:off x="15773400" y="5753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241300</xdr:colOff>
      <xdr:row>20</xdr:row>
      <xdr:rowOff>0</xdr:rowOff>
    </xdr:from>
    <xdr:to>
      <xdr:col>20</xdr:col>
      <xdr:colOff>127000</xdr:colOff>
      <xdr:row>21</xdr:row>
      <xdr:rowOff>104775</xdr:rowOff>
    </xdr:to>
    <xdr:sp macro="" textlink="">
      <xdr:nvSpPr>
        <xdr:cNvPr id="25" name="Oval 14"/>
        <xdr:cNvSpPr>
          <a:spLocks noChangeArrowheads="1"/>
        </xdr:cNvSpPr>
      </xdr:nvSpPr>
      <xdr:spPr bwMode="auto">
        <a:xfrm>
          <a:off x="14541500" y="6705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279400</xdr:colOff>
      <xdr:row>19</xdr:row>
      <xdr:rowOff>228600</xdr:rowOff>
    </xdr:from>
    <xdr:to>
      <xdr:col>14</xdr:col>
      <xdr:colOff>165100</xdr:colOff>
      <xdr:row>21</xdr:row>
      <xdr:rowOff>66675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12242800" y="66675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1" name="Oval 1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" name="Oval 2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202407</xdr:colOff>
      <xdr:row>4</xdr:row>
      <xdr:rowOff>202406</xdr:rowOff>
    </xdr:from>
    <xdr:to>
      <xdr:col>14</xdr:col>
      <xdr:colOff>88107</xdr:colOff>
      <xdr:row>6</xdr:row>
      <xdr:rowOff>40481</xdr:rowOff>
    </xdr:to>
    <xdr:sp macro="" textlink="">
      <xdr:nvSpPr>
        <xdr:cNvPr id="13" name="Oval 14"/>
        <xdr:cNvSpPr>
          <a:spLocks noChangeArrowheads="1"/>
        </xdr:cNvSpPr>
      </xdr:nvSpPr>
      <xdr:spPr bwMode="auto">
        <a:xfrm>
          <a:off x="12140407" y="1942306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154781</xdr:colOff>
      <xdr:row>7</xdr:row>
      <xdr:rowOff>178594</xdr:rowOff>
    </xdr:from>
    <xdr:to>
      <xdr:col>17</xdr:col>
      <xdr:colOff>88106</xdr:colOff>
      <xdr:row>9</xdr:row>
      <xdr:rowOff>16669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13299281" y="2858294"/>
          <a:ext cx="73342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178593</xdr:rowOff>
    </xdr:from>
    <xdr:to>
      <xdr:col>20</xdr:col>
      <xdr:colOff>76200</xdr:colOff>
      <xdr:row>12</xdr:row>
      <xdr:rowOff>16668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465300" y="3798093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154781</xdr:colOff>
      <xdr:row>13</xdr:row>
      <xdr:rowOff>202407</xdr:rowOff>
    </xdr:from>
    <xdr:to>
      <xdr:col>23</xdr:col>
      <xdr:colOff>52387</xdr:colOff>
      <xdr:row>15</xdr:row>
      <xdr:rowOff>40482</xdr:rowOff>
    </xdr:to>
    <xdr:sp macro="" textlink="">
      <xdr:nvSpPr>
        <xdr:cNvPr id="16" name="Oval 14"/>
        <xdr:cNvSpPr>
          <a:spLocks noChangeArrowheads="1"/>
        </xdr:cNvSpPr>
      </xdr:nvSpPr>
      <xdr:spPr bwMode="auto">
        <a:xfrm>
          <a:off x="15623381" y="4761707"/>
          <a:ext cx="786606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238129</xdr:colOff>
      <xdr:row>16</xdr:row>
      <xdr:rowOff>226219</xdr:rowOff>
    </xdr:from>
    <xdr:to>
      <xdr:col>26</xdr:col>
      <xdr:colOff>111923</xdr:colOff>
      <xdr:row>18</xdr:row>
      <xdr:rowOff>64294</xdr:rowOff>
    </xdr:to>
    <xdr:sp macro="" textlink="">
      <xdr:nvSpPr>
        <xdr:cNvPr id="17" name="Oval 14"/>
        <xdr:cNvSpPr>
          <a:spLocks noChangeArrowheads="1"/>
        </xdr:cNvSpPr>
      </xdr:nvSpPr>
      <xdr:spPr bwMode="auto">
        <a:xfrm>
          <a:off x="16976729" y="5725319"/>
          <a:ext cx="673894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214313</xdr:colOff>
      <xdr:row>19</xdr:row>
      <xdr:rowOff>178594</xdr:rowOff>
    </xdr:from>
    <xdr:to>
      <xdr:col>29</xdr:col>
      <xdr:colOff>52388</xdr:colOff>
      <xdr:row>21</xdr:row>
      <xdr:rowOff>16669</xdr:rowOff>
    </xdr:to>
    <xdr:sp macro="" textlink="">
      <xdr:nvSpPr>
        <xdr:cNvPr id="18" name="Oval 14"/>
        <xdr:cNvSpPr>
          <a:spLocks noChangeArrowheads="1"/>
        </xdr:cNvSpPr>
      </xdr:nvSpPr>
      <xdr:spPr bwMode="auto">
        <a:xfrm>
          <a:off x="18159413" y="6617494"/>
          <a:ext cx="72707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266700</xdr:colOff>
      <xdr:row>5</xdr:row>
      <xdr:rowOff>0</xdr:rowOff>
    </xdr:from>
    <xdr:to>
      <xdr:col>29</xdr:col>
      <xdr:colOff>101600</xdr:colOff>
      <xdr:row>6</xdr:row>
      <xdr:rowOff>104775</xdr:rowOff>
    </xdr:to>
    <xdr:sp macro="" textlink="">
      <xdr:nvSpPr>
        <xdr:cNvPr id="19" name="Oval 14"/>
        <xdr:cNvSpPr>
          <a:spLocks noChangeArrowheads="1"/>
        </xdr:cNvSpPr>
      </xdr:nvSpPr>
      <xdr:spPr bwMode="auto">
        <a:xfrm>
          <a:off x="18237200" y="2006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11</xdr:row>
      <xdr:rowOff>0</xdr:rowOff>
    </xdr:from>
    <xdr:to>
      <xdr:col>29</xdr:col>
      <xdr:colOff>63500</xdr:colOff>
      <xdr:row>12</xdr:row>
      <xdr:rowOff>104775</xdr:rowOff>
    </xdr:to>
    <xdr:sp macro="" textlink="">
      <xdr:nvSpPr>
        <xdr:cNvPr id="20" name="Oval 14"/>
        <xdr:cNvSpPr>
          <a:spLocks noChangeArrowheads="1"/>
        </xdr:cNvSpPr>
      </xdr:nvSpPr>
      <xdr:spPr bwMode="auto">
        <a:xfrm>
          <a:off x="18199100" y="38862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228600</xdr:colOff>
      <xdr:row>7</xdr:row>
      <xdr:rowOff>215900</xdr:rowOff>
    </xdr:from>
    <xdr:to>
      <xdr:col>26</xdr:col>
      <xdr:colOff>152400</xdr:colOff>
      <xdr:row>9</xdr:row>
      <xdr:rowOff>53975</xdr:rowOff>
    </xdr:to>
    <xdr:sp macro="" textlink="">
      <xdr:nvSpPr>
        <xdr:cNvPr id="21" name="Oval 14"/>
        <xdr:cNvSpPr>
          <a:spLocks noChangeArrowheads="1"/>
        </xdr:cNvSpPr>
      </xdr:nvSpPr>
      <xdr:spPr bwMode="auto">
        <a:xfrm>
          <a:off x="16992600" y="2895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266700</xdr:colOff>
      <xdr:row>13</xdr:row>
      <xdr:rowOff>241300</xdr:rowOff>
    </xdr:from>
    <xdr:to>
      <xdr:col>26</xdr:col>
      <xdr:colOff>190500</xdr:colOff>
      <xdr:row>15</xdr:row>
      <xdr:rowOff>79375</xdr:rowOff>
    </xdr:to>
    <xdr:sp macro="" textlink="">
      <xdr:nvSpPr>
        <xdr:cNvPr id="23" name="Oval 14"/>
        <xdr:cNvSpPr>
          <a:spLocks noChangeArrowheads="1"/>
        </xdr:cNvSpPr>
      </xdr:nvSpPr>
      <xdr:spPr bwMode="auto">
        <a:xfrm>
          <a:off x="17030700" y="4800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279400</xdr:colOff>
      <xdr:row>16</xdr:row>
      <xdr:rowOff>190500</xdr:rowOff>
    </xdr:from>
    <xdr:to>
      <xdr:col>23</xdr:col>
      <xdr:colOff>114300</xdr:colOff>
      <xdr:row>18</xdr:row>
      <xdr:rowOff>28575</xdr:rowOff>
    </xdr:to>
    <xdr:sp macro="" textlink="">
      <xdr:nvSpPr>
        <xdr:cNvPr id="24" name="Oval 14"/>
        <xdr:cNvSpPr>
          <a:spLocks noChangeArrowheads="1"/>
        </xdr:cNvSpPr>
      </xdr:nvSpPr>
      <xdr:spPr bwMode="auto">
        <a:xfrm>
          <a:off x="15773400" y="5689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165100</xdr:colOff>
      <xdr:row>16</xdr:row>
      <xdr:rowOff>190500</xdr:rowOff>
    </xdr:from>
    <xdr:to>
      <xdr:col>17</xdr:col>
      <xdr:colOff>88900</xdr:colOff>
      <xdr:row>18</xdr:row>
      <xdr:rowOff>28575</xdr:rowOff>
    </xdr:to>
    <xdr:sp macro="" textlink="">
      <xdr:nvSpPr>
        <xdr:cNvPr id="25" name="Oval 14"/>
        <xdr:cNvSpPr>
          <a:spLocks noChangeArrowheads="1"/>
        </xdr:cNvSpPr>
      </xdr:nvSpPr>
      <xdr:spPr bwMode="auto">
        <a:xfrm>
          <a:off x="13335000" y="5689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266700</xdr:colOff>
      <xdr:row>19</xdr:row>
      <xdr:rowOff>228600</xdr:rowOff>
    </xdr:from>
    <xdr:to>
      <xdr:col>14</xdr:col>
      <xdr:colOff>152400</xdr:colOff>
      <xdr:row>21</xdr:row>
      <xdr:rowOff>66675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12230100" y="66675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254000</xdr:colOff>
      <xdr:row>19</xdr:row>
      <xdr:rowOff>203200</xdr:rowOff>
    </xdr:from>
    <xdr:to>
      <xdr:col>20</xdr:col>
      <xdr:colOff>139700</xdr:colOff>
      <xdr:row>21</xdr:row>
      <xdr:rowOff>41275</xdr:rowOff>
    </xdr:to>
    <xdr:sp macro="" textlink="">
      <xdr:nvSpPr>
        <xdr:cNvPr id="27" name="Oval 14"/>
        <xdr:cNvSpPr>
          <a:spLocks noChangeArrowheads="1"/>
        </xdr:cNvSpPr>
      </xdr:nvSpPr>
      <xdr:spPr bwMode="auto">
        <a:xfrm>
          <a:off x="14554200" y="6642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1" name="Oval 1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" name="Oval 2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240507</xdr:colOff>
      <xdr:row>4</xdr:row>
      <xdr:rowOff>227806</xdr:rowOff>
    </xdr:from>
    <xdr:to>
      <xdr:col>14</xdr:col>
      <xdr:colOff>126207</xdr:colOff>
      <xdr:row>6</xdr:row>
      <xdr:rowOff>65881</xdr:rowOff>
    </xdr:to>
    <xdr:sp macro="" textlink="">
      <xdr:nvSpPr>
        <xdr:cNvPr id="13" name="Oval 14"/>
        <xdr:cNvSpPr>
          <a:spLocks noChangeArrowheads="1"/>
        </xdr:cNvSpPr>
      </xdr:nvSpPr>
      <xdr:spPr bwMode="auto">
        <a:xfrm>
          <a:off x="12229307" y="1967706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154781</xdr:colOff>
      <xdr:row>7</xdr:row>
      <xdr:rowOff>178594</xdr:rowOff>
    </xdr:from>
    <xdr:to>
      <xdr:col>17</xdr:col>
      <xdr:colOff>88106</xdr:colOff>
      <xdr:row>9</xdr:row>
      <xdr:rowOff>16669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13299281" y="2858294"/>
          <a:ext cx="73342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178593</xdr:rowOff>
    </xdr:from>
    <xdr:to>
      <xdr:col>20</xdr:col>
      <xdr:colOff>76200</xdr:colOff>
      <xdr:row>12</xdr:row>
      <xdr:rowOff>16668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465300" y="3798093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250031</xdr:colOff>
      <xdr:row>13</xdr:row>
      <xdr:rowOff>202407</xdr:rowOff>
    </xdr:from>
    <xdr:to>
      <xdr:col>23</xdr:col>
      <xdr:colOff>147637</xdr:colOff>
      <xdr:row>15</xdr:row>
      <xdr:rowOff>40482</xdr:rowOff>
    </xdr:to>
    <xdr:sp macro="" textlink="">
      <xdr:nvSpPr>
        <xdr:cNvPr id="16" name="Oval 14"/>
        <xdr:cNvSpPr>
          <a:spLocks noChangeArrowheads="1"/>
        </xdr:cNvSpPr>
      </xdr:nvSpPr>
      <xdr:spPr bwMode="auto">
        <a:xfrm>
          <a:off x="16528256" y="4831557"/>
          <a:ext cx="659606" cy="5048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238129</xdr:colOff>
      <xdr:row>16</xdr:row>
      <xdr:rowOff>226219</xdr:rowOff>
    </xdr:from>
    <xdr:to>
      <xdr:col>26</xdr:col>
      <xdr:colOff>111923</xdr:colOff>
      <xdr:row>18</xdr:row>
      <xdr:rowOff>64294</xdr:rowOff>
    </xdr:to>
    <xdr:sp macro="" textlink="">
      <xdr:nvSpPr>
        <xdr:cNvPr id="17" name="Oval 14"/>
        <xdr:cNvSpPr>
          <a:spLocks noChangeArrowheads="1"/>
        </xdr:cNvSpPr>
      </xdr:nvSpPr>
      <xdr:spPr bwMode="auto">
        <a:xfrm>
          <a:off x="16976729" y="5725319"/>
          <a:ext cx="673894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214313</xdr:colOff>
      <xdr:row>19</xdr:row>
      <xdr:rowOff>178594</xdr:rowOff>
    </xdr:from>
    <xdr:to>
      <xdr:col>29</xdr:col>
      <xdr:colOff>52388</xdr:colOff>
      <xdr:row>21</xdr:row>
      <xdr:rowOff>16669</xdr:rowOff>
    </xdr:to>
    <xdr:sp macro="" textlink="">
      <xdr:nvSpPr>
        <xdr:cNvPr id="18" name="Oval 14"/>
        <xdr:cNvSpPr>
          <a:spLocks noChangeArrowheads="1"/>
        </xdr:cNvSpPr>
      </xdr:nvSpPr>
      <xdr:spPr bwMode="auto">
        <a:xfrm>
          <a:off x="18159413" y="6617494"/>
          <a:ext cx="72707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254000</xdr:colOff>
      <xdr:row>4</xdr:row>
      <xdr:rowOff>228600</xdr:rowOff>
    </xdr:from>
    <xdr:to>
      <xdr:col>29</xdr:col>
      <xdr:colOff>88900</xdr:colOff>
      <xdr:row>6</xdr:row>
      <xdr:rowOff>66675</xdr:rowOff>
    </xdr:to>
    <xdr:sp macro="" textlink="">
      <xdr:nvSpPr>
        <xdr:cNvPr id="19" name="Oval 14"/>
        <xdr:cNvSpPr>
          <a:spLocks noChangeArrowheads="1"/>
        </xdr:cNvSpPr>
      </xdr:nvSpPr>
      <xdr:spPr bwMode="auto">
        <a:xfrm>
          <a:off x="18249900" y="19685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215900</xdr:colOff>
      <xdr:row>7</xdr:row>
      <xdr:rowOff>190500</xdr:rowOff>
    </xdr:from>
    <xdr:to>
      <xdr:col>26</xdr:col>
      <xdr:colOff>139700</xdr:colOff>
      <xdr:row>9</xdr:row>
      <xdr:rowOff>28575</xdr:rowOff>
    </xdr:to>
    <xdr:sp macro="" textlink="">
      <xdr:nvSpPr>
        <xdr:cNvPr id="20" name="Oval 14"/>
        <xdr:cNvSpPr>
          <a:spLocks noChangeArrowheads="1"/>
        </xdr:cNvSpPr>
      </xdr:nvSpPr>
      <xdr:spPr bwMode="auto">
        <a:xfrm>
          <a:off x="17005300" y="28702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266700</xdr:colOff>
      <xdr:row>10</xdr:row>
      <xdr:rowOff>241300</xdr:rowOff>
    </xdr:from>
    <xdr:to>
      <xdr:col>29</xdr:col>
      <xdr:colOff>101600</xdr:colOff>
      <xdr:row>12</xdr:row>
      <xdr:rowOff>79375</xdr:rowOff>
    </xdr:to>
    <xdr:sp macro="" textlink="">
      <xdr:nvSpPr>
        <xdr:cNvPr id="21" name="Oval 14"/>
        <xdr:cNvSpPr>
          <a:spLocks noChangeArrowheads="1"/>
        </xdr:cNvSpPr>
      </xdr:nvSpPr>
      <xdr:spPr bwMode="auto">
        <a:xfrm>
          <a:off x="18262600" y="38608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254000</xdr:colOff>
      <xdr:row>13</xdr:row>
      <xdr:rowOff>228600</xdr:rowOff>
    </xdr:from>
    <xdr:to>
      <xdr:col>26</xdr:col>
      <xdr:colOff>177800</xdr:colOff>
      <xdr:row>15</xdr:row>
      <xdr:rowOff>66675</xdr:rowOff>
    </xdr:to>
    <xdr:sp macro="" textlink="">
      <xdr:nvSpPr>
        <xdr:cNvPr id="22" name="Oval 14"/>
        <xdr:cNvSpPr>
          <a:spLocks noChangeArrowheads="1"/>
        </xdr:cNvSpPr>
      </xdr:nvSpPr>
      <xdr:spPr bwMode="auto">
        <a:xfrm>
          <a:off x="17043400" y="47879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203200</xdr:colOff>
      <xdr:row>16</xdr:row>
      <xdr:rowOff>228600</xdr:rowOff>
    </xdr:from>
    <xdr:to>
      <xdr:col>17</xdr:col>
      <xdr:colOff>127000</xdr:colOff>
      <xdr:row>18</xdr:row>
      <xdr:rowOff>66675</xdr:rowOff>
    </xdr:to>
    <xdr:sp macro="" textlink="">
      <xdr:nvSpPr>
        <xdr:cNvPr id="23" name="Oval 14"/>
        <xdr:cNvSpPr>
          <a:spLocks noChangeArrowheads="1"/>
        </xdr:cNvSpPr>
      </xdr:nvSpPr>
      <xdr:spPr bwMode="auto">
        <a:xfrm>
          <a:off x="13398500" y="5727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254000</xdr:colOff>
      <xdr:row>19</xdr:row>
      <xdr:rowOff>203200</xdr:rowOff>
    </xdr:from>
    <xdr:to>
      <xdr:col>14</xdr:col>
      <xdr:colOff>139700</xdr:colOff>
      <xdr:row>21</xdr:row>
      <xdr:rowOff>41275</xdr:rowOff>
    </xdr:to>
    <xdr:sp macro="" textlink="">
      <xdr:nvSpPr>
        <xdr:cNvPr id="24" name="Oval 14"/>
        <xdr:cNvSpPr>
          <a:spLocks noChangeArrowheads="1"/>
        </xdr:cNvSpPr>
      </xdr:nvSpPr>
      <xdr:spPr bwMode="auto">
        <a:xfrm>
          <a:off x="12242800" y="6642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228600</xdr:colOff>
      <xdr:row>19</xdr:row>
      <xdr:rowOff>177800</xdr:rowOff>
    </xdr:from>
    <xdr:to>
      <xdr:col>20</xdr:col>
      <xdr:colOff>114300</xdr:colOff>
      <xdr:row>21</xdr:row>
      <xdr:rowOff>15875</xdr:rowOff>
    </xdr:to>
    <xdr:sp macro="" textlink="">
      <xdr:nvSpPr>
        <xdr:cNvPr id="25" name="Oval 14"/>
        <xdr:cNvSpPr>
          <a:spLocks noChangeArrowheads="1"/>
        </xdr:cNvSpPr>
      </xdr:nvSpPr>
      <xdr:spPr bwMode="auto">
        <a:xfrm>
          <a:off x="14554200" y="6616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292100</xdr:colOff>
      <xdr:row>16</xdr:row>
      <xdr:rowOff>203200</xdr:rowOff>
    </xdr:from>
    <xdr:to>
      <xdr:col>23</xdr:col>
      <xdr:colOff>127000</xdr:colOff>
      <xdr:row>18</xdr:row>
      <xdr:rowOff>41275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15811500" y="57023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1" name="Oval 1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" name="Oval 2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202407</xdr:colOff>
      <xdr:row>4</xdr:row>
      <xdr:rowOff>202406</xdr:rowOff>
    </xdr:from>
    <xdr:to>
      <xdr:col>14</xdr:col>
      <xdr:colOff>88107</xdr:colOff>
      <xdr:row>6</xdr:row>
      <xdr:rowOff>40481</xdr:rowOff>
    </xdr:to>
    <xdr:sp macro="" textlink="">
      <xdr:nvSpPr>
        <xdr:cNvPr id="13" name="Oval 14"/>
        <xdr:cNvSpPr>
          <a:spLocks noChangeArrowheads="1"/>
        </xdr:cNvSpPr>
      </xdr:nvSpPr>
      <xdr:spPr bwMode="auto">
        <a:xfrm>
          <a:off x="12140407" y="1942306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154781</xdr:colOff>
      <xdr:row>7</xdr:row>
      <xdr:rowOff>178594</xdr:rowOff>
    </xdr:from>
    <xdr:to>
      <xdr:col>17</xdr:col>
      <xdr:colOff>88106</xdr:colOff>
      <xdr:row>9</xdr:row>
      <xdr:rowOff>16669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13299281" y="2858294"/>
          <a:ext cx="73342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178593</xdr:rowOff>
    </xdr:from>
    <xdr:to>
      <xdr:col>20</xdr:col>
      <xdr:colOff>76200</xdr:colOff>
      <xdr:row>12</xdr:row>
      <xdr:rowOff>16668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465300" y="3798093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154781</xdr:colOff>
      <xdr:row>13</xdr:row>
      <xdr:rowOff>202407</xdr:rowOff>
    </xdr:from>
    <xdr:to>
      <xdr:col>23</xdr:col>
      <xdr:colOff>52387</xdr:colOff>
      <xdr:row>15</xdr:row>
      <xdr:rowOff>40482</xdr:rowOff>
    </xdr:to>
    <xdr:sp macro="" textlink="">
      <xdr:nvSpPr>
        <xdr:cNvPr id="16" name="Oval 14"/>
        <xdr:cNvSpPr>
          <a:spLocks noChangeArrowheads="1"/>
        </xdr:cNvSpPr>
      </xdr:nvSpPr>
      <xdr:spPr bwMode="auto">
        <a:xfrm>
          <a:off x="15623381" y="4761707"/>
          <a:ext cx="786606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238129</xdr:colOff>
      <xdr:row>16</xdr:row>
      <xdr:rowOff>226219</xdr:rowOff>
    </xdr:from>
    <xdr:to>
      <xdr:col>26</xdr:col>
      <xdr:colOff>111923</xdr:colOff>
      <xdr:row>18</xdr:row>
      <xdr:rowOff>64294</xdr:rowOff>
    </xdr:to>
    <xdr:sp macro="" textlink="">
      <xdr:nvSpPr>
        <xdr:cNvPr id="17" name="Oval 14"/>
        <xdr:cNvSpPr>
          <a:spLocks noChangeArrowheads="1"/>
        </xdr:cNvSpPr>
      </xdr:nvSpPr>
      <xdr:spPr bwMode="auto">
        <a:xfrm>
          <a:off x="16976729" y="5725319"/>
          <a:ext cx="673894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214313</xdr:colOff>
      <xdr:row>19</xdr:row>
      <xdr:rowOff>178594</xdr:rowOff>
    </xdr:from>
    <xdr:to>
      <xdr:col>29</xdr:col>
      <xdr:colOff>52388</xdr:colOff>
      <xdr:row>21</xdr:row>
      <xdr:rowOff>16669</xdr:rowOff>
    </xdr:to>
    <xdr:sp macro="" textlink="">
      <xdr:nvSpPr>
        <xdr:cNvPr id="18" name="Oval 14"/>
        <xdr:cNvSpPr>
          <a:spLocks noChangeArrowheads="1"/>
        </xdr:cNvSpPr>
      </xdr:nvSpPr>
      <xdr:spPr bwMode="auto">
        <a:xfrm>
          <a:off x="18159413" y="6617494"/>
          <a:ext cx="72707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254000</xdr:colOff>
      <xdr:row>4</xdr:row>
      <xdr:rowOff>228600</xdr:rowOff>
    </xdr:from>
    <xdr:to>
      <xdr:col>29</xdr:col>
      <xdr:colOff>88900</xdr:colOff>
      <xdr:row>6</xdr:row>
      <xdr:rowOff>66675</xdr:rowOff>
    </xdr:to>
    <xdr:sp macro="" textlink="">
      <xdr:nvSpPr>
        <xdr:cNvPr id="19" name="Oval 14"/>
        <xdr:cNvSpPr>
          <a:spLocks noChangeArrowheads="1"/>
        </xdr:cNvSpPr>
      </xdr:nvSpPr>
      <xdr:spPr bwMode="auto">
        <a:xfrm>
          <a:off x="18199100" y="19685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228600</xdr:colOff>
      <xdr:row>7</xdr:row>
      <xdr:rowOff>228600</xdr:rowOff>
    </xdr:from>
    <xdr:to>
      <xdr:col>26</xdr:col>
      <xdr:colOff>152400</xdr:colOff>
      <xdr:row>9</xdr:row>
      <xdr:rowOff>66675</xdr:rowOff>
    </xdr:to>
    <xdr:sp macro="" textlink="">
      <xdr:nvSpPr>
        <xdr:cNvPr id="20" name="Oval 14"/>
        <xdr:cNvSpPr>
          <a:spLocks noChangeArrowheads="1"/>
        </xdr:cNvSpPr>
      </xdr:nvSpPr>
      <xdr:spPr bwMode="auto">
        <a:xfrm>
          <a:off x="16967200" y="29083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266700</xdr:colOff>
      <xdr:row>10</xdr:row>
      <xdr:rowOff>215900</xdr:rowOff>
    </xdr:from>
    <xdr:to>
      <xdr:col>29</xdr:col>
      <xdr:colOff>101600</xdr:colOff>
      <xdr:row>12</xdr:row>
      <xdr:rowOff>53975</xdr:rowOff>
    </xdr:to>
    <xdr:sp macro="" textlink="">
      <xdr:nvSpPr>
        <xdr:cNvPr id="21" name="Oval 14"/>
        <xdr:cNvSpPr>
          <a:spLocks noChangeArrowheads="1"/>
        </xdr:cNvSpPr>
      </xdr:nvSpPr>
      <xdr:spPr bwMode="auto">
        <a:xfrm>
          <a:off x="18211800" y="38354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215900</xdr:colOff>
      <xdr:row>13</xdr:row>
      <xdr:rowOff>228600</xdr:rowOff>
    </xdr:from>
    <xdr:to>
      <xdr:col>26</xdr:col>
      <xdr:colOff>139700</xdr:colOff>
      <xdr:row>15</xdr:row>
      <xdr:rowOff>66675</xdr:rowOff>
    </xdr:to>
    <xdr:sp macro="" textlink="">
      <xdr:nvSpPr>
        <xdr:cNvPr id="22" name="Oval 14"/>
        <xdr:cNvSpPr>
          <a:spLocks noChangeArrowheads="1"/>
        </xdr:cNvSpPr>
      </xdr:nvSpPr>
      <xdr:spPr bwMode="auto">
        <a:xfrm>
          <a:off x="16954500" y="47879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279400</xdr:colOff>
      <xdr:row>16</xdr:row>
      <xdr:rowOff>228600</xdr:rowOff>
    </xdr:from>
    <xdr:to>
      <xdr:col>23</xdr:col>
      <xdr:colOff>114300</xdr:colOff>
      <xdr:row>18</xdr:row>
      <xdr:rowOff>66675</xdr:rowOff>
    </xdr:to>
    <xdr:sp macro="" textlink="">
      <xdr:nvSpPr>
        <xdr:cNvPr id="23" name="Oval 14"/>
        <xdr:cNvSpPr>
          <a:spLocks noChangeArrowheads="1"/>
        </xdr:cNvSpPr>
      </xdr:nvSpPr>
      <xdr:spPr bwMode="auto">
        <a:xfrm>
          <a:off x="15748000" y="5727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203200</xdr:colOff>
      <xdr:row>16</xdr:row>
      <xdr:rowOff>215900</xdr:rowOff>
    </xdr:from>
    <xdr:to>
      <xdr:col>17</xdr:col>
      <xdr:colOff>127000</xdr:colOff>
      <xdr:row>18</xdr:row>
      <xdr:rowOff>53975</xdr:rowOff>
    </xdr:to>
    <xdr:sp macro="" textlink="">
      <xdr:nvSpPr>
        <xdr:cNvPr id="24" name="Oval 14"/>
        <xdr:cNvSpPr>
          <a:spLocks noChangeArrowheads="1"/>
        </xdr:cNvSpPr>
      </xdr:nvSpPr>
      <xdr:spPr bwMode="auto">
        <a:xfrm>
          <a:off x="13347700" y="57150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292100</xdr:colOff>
      <xdr:row>19</xdr:row>
      <xdr:rowOff>177800</xdr:rowOff>
    </xdr:from>
    <xdr:to>
      <xdr:col>14</xdr:col>
      <xdr:colOff>177800</xdr:colOff>
      <xdr:row>21</xdr:row>
      <xdr:rowOff>15875</xdr:rowOff>
    </xdr:to>
    <xdr:sp macro="" textlink="">
      <xdr:nvSpPr>
        <xdr:cNvPr id="25" name="Oval 14"/>
        <xdr:cNvSpPr>
          <a:spLocks noChangeArrowheads="1"/>
        </xdr:cNvSpPr>
      </xdr:nvSpPr>
      <xdr:spPr bwMode="auto">
        <a:xfrm>
          <a:off x="12230100" y="6616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241300</xdr:colOff>
      <xdr:row>19</xdr:row>
      <xdr:rowOff>215900</xdr:rowOff>
    </xdr:from>
    <xdr:to>
      <xdr:col>20</xdr:col>
      <xdr:colOff>127000</xdr:colOff>
      <xdr:row>21</xdr:row>
      <xdr:rowOff>53975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14516100" y="66548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1" name="Oval 16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" name="Oval 23"/>
        <xdr:cNvSpPr>
          <a:spLocks noChangeArrowheads="1"/>
        </xdr:cNvSpPr>
      </xdr:nvSpPr>
      <xdr:spPr bwMode="auto">
        <a:xfrm>
          <a:off x="19215100" y="7378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202407</xdr:colOff>
      <xdr:row>4</xdr:row>
      <xdr:rowOff>202406</xdr:rowOff>
    </xdr:from>
    <xdr:to>
      <xdr:col>14</xdr:col>
      <xdr:colOff>88107</xdr:colOff>
      <xdr:row>6</xdr:row>
      <xdr:rowOff>40481</xdr:rowOff>
    </xdr:to>
    <xdr:sp macro="" textlink="">
      <xdr:nvSpPr>
        <xdr:cNvPr id="13" name="Oval 14"/>
        <xdr:cNvSpPr>
          <a:spLocks noChangeArrowheads="1"/>
        </xdr:cNvSpPr>
      </xdr:nvSpPr>
      <xdr:spPr bwMode="auto">
        <a:xfrm>
          <a:off x="12140407" y="1942306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154781</xdr:colOff>
      <xdr:row>7</xdr:row>
      <xdr:rowOff>178594</xdr:rowOff>
    </xdr:from>
    <xdr:to>
      <xdr:col>17</xdr:col>
      <xdr:colOff>88106</xdr:colOff>
      <xdr:row>9</xdr:row>
      <xdr:rowOff>16669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13299281" y="2858294"/>
          <a:ext cx="73342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190500</xdr:colOff>
      <xdr:row>10</xdr:row>
      <xdr:rowOff>178593</xdr:rowOff>
    </xdr:from>
    <xdr:to>
      <xdr:col>20</xdr:col>
      <xdr:colOff>76200</xdr:colOff>
      <xdr:row>12</xdr:row>
      <xdr:rowOff>16668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465300" y="3798093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154781</xdr:colOff>
      <xdr:row>13</xdr:row>
      <xdr:rowOff>202407</xdr:rowOff>
    </xdr:from>
    <xdr:to>
      <xdr:col>23</xdr:col>
      <xdr:colOff>52387</xdr:colOff>
      <xdr:row>15</xdr:row>
      <xdr:rowOff>40482</xdr:rowOff>
    </xdr:to>
    <xdr:sp macro="" textlink="">
      <xdr:nvSpPr>
        <xdr:cNvPr id="16" name="Oval 14"/>
        <xdr:cNvSpPr>
          <a:spLocks noChangeArrowheads="1"/>
        </xdr:cNvSpPr>
      </xdr:nvSpPr>
      <xdr:spPr bwMode="auto">
        <a:xfrm>
          <a:off x="15623381" y="4761707"/>
          <a:ext cx="786606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238129</xdr:colOff>
      <xdr:row>16</xdr:row>
      <xdr:rowOff>226219</xdr:rowOff>
    </xdr:from>
    <xdr:to>
      <xdr:col>26</xdr:col>
      <xdr:colOff>111923</xdr:colOff>
      <xdr:row>18</xdr:row>
      <xdr:rowOff>64294</xdr:rowOff>
    </xdr:to>
    <xdr:sp macro="" textlink="">
      <xdr:nvSpPr>
        <xdr:cNvPr id="17" name="Oval 14"/>
        <xdr:cNvSpPr>
          <a:spLocks noChangeArrowheads="1"/>
        </xdr:cNvSpPr>
      </xdr:nvSpPr>
      <xdr:spPr bwMode="auto">
        <a:xfrm>
          <a:off x="16976729" y="5725319"/>
          <a:ext cx="673894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214313</xdr:colOff>
      <xdr:row>19</xdr:row>
      <xdr:rowOff>178594</xdr:rowOff>
    </xdr:from>
    <xdr:to>
      <xdr:col>29</xdr:col>
      <xdr:colOff>52388</xdr:colOff>
      <xdr:row>21</xdr:row>
      <xdr:rowOff>16669</xdr:rowOff>
    </xdr:to>
    <xdr:sp macro="" textlink="">
      <xdr:nvSpPr>
        <xdr:cNvPr id="18" name="Oval 14"/>
        <xdr:cNvSpPr>
          <a:spLocks noChangeArrowheads="1"/>
        </xdr:cNvSpPr>
      </xdr:nvSpPr>
      <xdr:spPr bwMode="auto">
        <a:xfrm>
          <a:off x="18159413" y="6617494"/>
          <a:ext cx="727075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266700</xdr:colOff>
      <xdr:row>4</xdr:row>
      <xdr:rowOff>241300</xdr:rowOff>
    </xdr:from>
    <xdr:to>
      <xdr:col>29</xdr:col>
      <xdr:colOff>101600</xdr:colOff>
      <xdr:row>6</xdr:row>
      <xdr:rowOff>79375</xdr:rowOff>
    </xdr:to>
    <xdr:sp macro="" textlink="">
      <xdr:nvSpPr>
        <xdr:cNvPr id="19" name="Oval 14"/>
        <xdr:cNvSpPr>
          <a:spLocks noChangeArrowheads="1"/>
        </xdr:cNvSpPr>
      </xdr:nvSpPr>
      <xdr:spPr bwMode="auto">
        <a:xfrm>
          <a:off x="18211800" y="19812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241300</xdr:colOff>
      <xdr:row>7</xdr:row>
      <xdr:rowOff>228600</xdr:rowOff>
    </xdr:from>
    <xdr:to>
      <xdr:col>26</xdr:col>
      <xdr:colOff>165100</xdr:colOff>
      <xdr:row>9</xdr:row>
      <xdr:rowOff>66675</xdr:rowOff>
    </xdr:to>
    <xdr:sp macro="" textlink="">
      <xdr:nvSpPr>
        <xdr:cNvPr id="20" name="Oval 14"/>
        <xdr:cNvSpPr>
          <a:spLocks noChangeArrowheads="1"/>
        </xdr:cNvSpPr>
      </xdr:nvSpPr>
      <xdr:spPr bwMode="auto">
        <a:xfrm>
          <a:off x="16979900" y="29083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27</xdr:col>
      <xdr:colOff>292100</xdr:colOff>
      <xdr:row>10</xdr:row>
      <xdr:rowOff>228600</xdr:rowOff>
    </xdr:from>
    <xdr:to>
      <xdr:col>29</xdr:col>
      <xdr:colOff>127000</xdr:colOff>
      <xdr:row>12</xdr:row>
      <xdr:rowOff>66675</xdr:rowOff>
    </xdr:to>
    <xdr:sp macro="" textlink="">
      <xdr:nvSpPr>
        <xdr:cNvPr id="21" name="Oval 14"/>
        <xdr:cNvSpPr>
          <a:spLocks noChangeArrowheads="1"/>
        </xdr:cNvSpPr>
      </xdr:nvSpPr>
      <xdr:spPr bwMode="auto">
        <a:xfrm>
          <a:off x="18237200" y="3848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24</xdr:col>
      <xdr:colOff>317500</xdr:colOff>
      <xdr:row>13</xdr:row>
      <xdr:rowOff>241300</xdr:rowOff>
    </xdr:from>
    <xdr:to>
      <xdr:col>26</xdr:col>
      <xdr:colOff>241300</xdr:colOff>
      <xdr:row>15</xdr:row>
      <xdr:rowOff>79375</xdr:rowOff>
    </xdr:to>
    <xdr:sp macro="" textlink="">
      <xdr:nvSpPr>
        <xdr:cNvPr id="22" name="Oval 14"/>
        <xdr:cNvSpPr>
          <a:spLocks noChangeArrowheads="1"/>
        </xdr:cNvSpPr>
      </xdr:nvSpPr>
      <xdr:spPr bwMode="auto">
        <a:xfrm>
          <a:off x="17056100" y="48006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228600</xdr:colOff>
      <xdr:row>16</xdr:row>
      <xdr:rowOff>228600</xdr:rowOff>
    </xdr:from>
    <xdr:to>
      <xdr:col>17</xdr:col>
      <xdr:colOff>152400</xdr:colOff>
      <xdr:row>18</xdr:row>
      <xdr:rowOff>66675</xdr:rowOff>
    </xdr:to>
    <xdr:sp macro="" textlink="">
      <xdr:nvSpPr>
        <xdr:cNvPr id="23" name="Oval 14"/>
        <xdr:cNvSpPr>
          <a:spLocks noChangeArrowheads="1"/>
        </xdr:cNvSpPr>
      </xdr:nvSpPr>
      <xdr:spPr bwMode="auto">
        <a:xfrm>
          <a:off x="13373100" y="5727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12</xdr:col>
      <xdr:colOff>304800</xdr:colOff>
      <xdr:row>19</xdr:row>
      <xdr:rowOff>177800</xdr:rowOff>
    </xdr:from>
    <xdr:to>
      <xdr:col>14</xdr:col>
      <xdr:colOff>190500</xdr:colOff>
      <xdr:row>21</xdr:row>
      <xdr:rowOff>15875</xdr:rowOff>
    </xdr:to>
    <xdr:sp macro="" textlink="">
      <xdr:nvSpPr>
        <xdr:cNvPr id="24" name="Oval 14"/>
        <xdr:cNvSpPr>
          <a:spLocks noChangeArrowheads="1"/>
        </xdr:cNvSpPr>
      </xdr:nvSpPr>
      <xdr:spPr bwMode="auto">
        <a:xfrm>
          <a:off x="12242800" y="66167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18</xdr:col>
      <xdr:colOff>254000</xdr:colOff>
      <xdr:row>19</xdr:row>
      <xdr:rowOff>215900</xdr:rowOff>
    </xdr:from>
    <xdr:to>
      <xdr:col>20</xdr:col>
      <xdr:colOff>139700</xdr:colOff>
      <xdr:row>21</xdr:row>
      <xdr:rowOff>53975</xdr:rowOff>
    </xdr:to>
    <xdr:sp macro="" textlink="">
      <xdr:nvSpPr>
        <xdr:cNvPr id="25" name="Oval 14"/>
        <xdr:cNvSpPr>
          <a:spLocks noChangeArrowheads="1"/>
        </xdr:cNvSpPr>
      </xdr:nvSpPr>
      <xdr:spPr bwMode="auto">
        <a:xfrm>
          <a:off x="14528800" y="66548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21</xdr:col>
      <xdr:colOff>317500</xdr:colOff>
      <xdr:row>16</xdr:row>
      <xdr:rowOff>254000</xdr:rowOff>
    </xdr:from>
    <xdr:to>
      <xdr:col>23</xdr:col>
      <xdr:colOff>152400</xdr:colOff>
      <xdr:row>18</xdr:row>
      <xdr:rowOff>92075</xdr:rowOff>
    </xdr:to>
    <xdr:sp macro="" textlink="">
      <xdr:nvSpPr>
        <xdr:cNvPr id="26" name="Oval 14"/>
        <xdr:cNvSpPr>
          <a:spLocks noChangeArrowheads="1"/>
        </xdr:cNvSpPr>
      </xdr:nvSpPr>
      <xdr:spPr bwMode="auto">
        <a:xfrm>
          <a:off x="15786100" y="5753100"/>
          <a:ext cx="723900" cy="511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tabelle_4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elle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elle_1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elle_5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elle_2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elle_6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abelle_3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abelle_7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4" Type="http://schemas.openxmlformats.org/officeDocument/2006/relationships/queryTable" Target="../queryTables/queryTable4.xml"/><Relationship Id="rId5" Type="http://schemas.openxmlformats.org/officeDocument/2006/relationships/queryTable" Target="../queryTables/queryTable5.xml"/><Relationship Id="rId6" Type="http://schemas.openxmlformats.org/officeDocument/2006/relationships/queryTable" Target="../queryTables/queryTable6.xml"/><Relationship Id="rId7" Type="http://schemas.openxmlformats.org/officeDocument/2006/relationships/queryTable" Target="../queryTables/queryTable7.xml"/><Relationship Id="rId8" Type="http://schemas.openxmlformats.org/officeDocument/2006/relationships/queryTable" Target="../queryTables/queryTable8.xml"/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3" zoomScale="75" workbookViewId="0">
      <selection activeCell="B23" sqref="B23:B29"/>
    </sheetView>
  </sheetViews>
  <sheetFormatPr baseColWidth="10" defaultColWidth="8" defaultRowHeight="16" x14ac:dyDescent="0"/>
  <cols>
    <col min="1" max="1" width="13.85546875" style="54" bestFit="1" customWidth="1"/>
    <col min="2" max="2" width="22.85546875" style="54" customWidth="1"/>
    <col min="3" max="3" width="4.42578125" style="54" customWidth="1"/>
    <col min="4" max="4" width="6" style="54" customWidth="1"/>
    <col min="5" max="5" width="6" style="58" customWidth="1"/>
    <col min="6" max="6" width="9.7109375" style="54" customWidth="1"/>
    <col min="7" max="8" width="6.42578125" style="54" customWidth="1"/>
    <col min="9" max="9" width="9.2851562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1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40976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40" t="s">
        <v>59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37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38" t="s">
        <v>107</v>
      </c>
      <c r="C13" s="42">
        <v>0</v>
      </c>
      <c r="D13" s="342">
        <v>62</v>
      </c>
      <c r="E13" s="342">
        <v>8</v>
      </c>
      <c r="F13" s="44">
        <f>IF(E13=0,0,ROUNDDOWN(D13/E13,3))</f>
        <v>7.75</v>
      </c>
      <c r="G13" s="342">
        <v>21</v>
      </c>
      <c r="H13" s="45"/>
      <c r="I13" s="46">
        <f>D13/300*100</f>
        <v>20.666666666666668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38" t="s">
        <v>74</v>
      </c>
      <c r="C14" s="12">
        <v>0</v>
      </c>
      <c r="D14" s="342">
        <v>71</v>
      </c>
      <c r="E14" s="342">
        <v>20</v>
      </c>
      <c r="F14" s="44">
        <f>IF(E14=0,0,ROUNDDOWN(D14/E14,3))</f>
        <v>3.55</v>
      </c>
      <c r="G14" s="342">
        <v>15</v>
      </c>
      <c r="H14" s="45"/>
      <c r="I14" s="46">
        <f>D14/200*100</f>
        <v>35.5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38" t="s">
        <v>72</v>
      </c>
      <c r="C15" s="12">
        <v>2</v>
      </c>
      <c r="D15" s="342">
        <v>67</v>
      </c>
      <c r="E15" s="342">
        <v>20</v>
      </c>
      <c r="F15" s="44">
        <f>IF(E15=0,0,ROUNDDOWN(D15/E15,3))</f>
        <v>3.35</v>
      </c>
      <c r="G15" s="342">
        <v>16</v>
      </c>
      <c r="H15" s="45"/>
      <c r="I15" s="46">
        <f>D15/150*100</f>
        <v>44.666666666666664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38" t="s">
        <v>73</v>
      </c>
      <c r="C16" s="12">
        <v>2</v>
      </c>
      <c r="D16" s="342">
        <v>120</v>
      </c>
      <c r="E16" s="342">
        <v>36</v>
      </c>
      <c r="F16" s="44">
        <f>IF(E16=0,0,ROUNDDOWN(D16/E16,3))</f>
        <v>3.3330000000000002</v>
      </c>
      <c r="G16" s="342">
        <v>18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38" t="s">
        <v>95</v>
      </c>
      <c r="C17" s="12">
        <v>2</v>
      </c>
      <c r="D17" s="342">
        <v>40</v>
      </c>
      <c r="E17" s="342">
        <v>30</v>
      </c>
      <c r="F17" s="44">
        <f>IF(E17=0,0,ROUNDDOWN(D17/E17,3))</f>
        <v>1.333</v>
      </c>
      <c r="G17" s="342">
        <v>8</v>
      </c>
      <c r="H17" s="45"/>
      <c r="I17" s="46">
        <f>D17/40*100</f>
        <v>100</v>
      </c>
      <c r="M17" s="267"/>
      <c r="N17" s="269"/>
      <c r="O17" s="269"/>
      <c r="P17" s="267"/>
      <c r="Q17" s="267"/>
    </row>
    <row r="18" spans="1:17" s="47" customFormat="1" ht="23">
      <c r="A18" s="341"/>
      <c r="B18" s="341"/>
      <c r="C18" s="12"/>
      <c r="D18" s="342"/>
      <c r="E18" s="342"/>
      <c r="F18" s="44"/>
      <c r="G18" s="342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13"/>
      <c r="B19" s="49" t="s">
        <v>22</v>
      </c>
      <c r="C19" s="42">
        <f>SUM(C13:C18)</f>
        <v>6</v>
      </c>
      <c r="D19" s="406" t="str">
        <f>ROUNDDOWN(I19,2)&amp;" %"</f>
        <v>60.16 %</v>
      </c>
      <c r="E19" s="407"/>
      <c r="F19" s="407"/>
      <c r="G19" s="408"/>
      <c r="H19" s="45"/>
      <c r="I19" s="46">
        <f>SUM(I13:I17)/5</f>
        <v>60.166666666666671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40" t="s">
        <v>61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37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45" t="s">
        <v>75</v>
      </c>
      <c r="C25" s="342">
        <v>2</v>
      </c>
      <c r="D25" s="342">
        <v>300</v>
      </c>
      <c r="E25" s="342">
        <f>E13</f>
        <v>8</v>
      </c>
      <c r="F25" s="44">
        <f>IF(E25=0,0,ROUNDDOWN(D25/E25,3))</f>
        <v>37.5</v>
      </c>
      <c r="G25" s="342">
        <v>96</v>
      </c>
      <c r="H25" s="45"/>
      <c r="I25" s="46">
        <f>D25/300*100</f>
        <v>100</v>
      </c>
    </row>
    <row r="26" spans="1:17" s="47" customFormat="1" ht="23">
      <c r="A26" s="39" t="s">
        <v>19</v>
      </c>
      <c r="B26" s="345" t="s">
        <v>76</v>
      </c>
      <c r="C26" s="342">
        <v>2</v>
      </c>
      <c r="D26" s="342">
        <v>163</v>
      </c>
      <c r="E26" s="342">
        <f>E14</f>
        <v>20</v>
      </c>
      <c r="F26" s="44">
        <f>IF(E26=0,0,ROUNDDOWN(D26/E26,3))</f>
        <v>8.15</v>
      </c>
      <c r="G26" s="342">
        <v>35</v>
      </c>
      <c r="H26" s="45"/>
      <c r="I26" s="46">
        <f>D26/200*100</f>
        <v>81.5</v>
      </c>
    </row>
    <row r="27" spans="1:17" s="47" customFormat="1" ht="23">
      <c r="A27" s="39" t="s">
        <v>26</v>
      </c>
      <c r="B27" s="346" t="s">
        <v>100</v>
      </c>
      <c r="C27" s="342">
        <v>0</v>
      </c>
      <c r="D27" s="342">
        <v>57</v>
      </c>
      <c r="E27" s="342">
        <f>E15</f>
        <v>20</v>
      </c>
      <c r="F27" s="44">
        <f>IF(E27=0,0,ROUNDDOWN(D27/E27,3))</f>
        <v>2.85</v>
      </c>
      <c r="G27" s="342">
        <v>7</v>
      </c>
      <c r="H27" s="45"/>
      <c r="I27" s="46">
        <f>D27/150*100</f>
        <v>38</v>
      </c>
    </row>
    <row r="28" spans="1:17" s="47" customFormat="1" ht="23">
      <c r="A28" s="39" t="s">
        <v>20</v>
      </c>
      <c r="B28" s="345" t="s">
        <v>101</v>
      </c>
      <c r="C28" s="342">
        <v>0</v>
      </c>
      <c r="D28" s="342">
        <v>96</v>
      </c>
      <c r="E28" s="342">
        <v>36</v>
      </c>
      <c r="F28" s="44">
        <f>IF(E28=0,0,ROUNDDOWN(D28/E28,3))</f>
        <v>2.6659999999999999</v>
      </c>
      <c r="G28" s="342">
        <v>10</v>
      </c>
      <c r="H28" s="45"/>
      <c r="I28" s="46">
        <f>D28/120*100</f>
        <v>80</v>
      </c>
    </row>
    <row r="29" spans="1:17" s="47" customFormat="1" ht="23">
      <c r="A29" s="39" t="s">
        <v>21</v>
      </c>
      <c r="B29" s="345" t="s">
        <v>102</v>
      </c>
      <c r="C29" s="342">
        <v>0</v>
      </c>
      <c r="D29" s="342">
        <v>36</v>
      </c>
      <c r="E29" s="342">
        <f>E17</f>
        <v>30</v>
      </c>
      <c r="F29" s="44">
        <f>IF(E29=0,0,ROUNDDOWN(D29/E29,3))</f>
        <v>1.2</v>
      </c>
      <c r="G29" s="342">
        <v>6</v>
      </c>
      <c r="H29" s="45"/>
      <c r="I29" s="46">
        <f>D29/40*100</f>
        <v>90</v>
      </c>
    </row>
    <row r="30" spans="1:17" s="47" customFormat="1" ht="23">
      <c r="A30" s="341"/>
      <c r="B30" s="12"/>
      <c r="C30" s="342"/>
      <c r="D30" s="342"/>
      <c r="E30" s="342"/>
      <c r="F30" s="44"/>
      <c r="G30" s="342"/>
      <c r="H30" s="45"/>
      <c r="I30" s="46"/>
    </row>
    <row r="31" spans="1:17" s="6" customFormat="1" ht="23">
      <c r="A31" s="13"/>
      <c r="B31" s="49" t="s">
        <v>22</v>
      </c>
      <c r="C31" s="42">
        <f>SUM(C25:C30)</f>
        <v>4</v>
      </c>
      <c r="D31" s="406" t="str">
        <f>ROUNDDOWN(I31,2)&amp;" %"</f>
        <v>77.9 %</v>
      </c>
      <c r="E31" s="407"/>
      <c r="F31" s="407"/>
      <c r="G31" s="408"/>
      <c r="H31" s="45"/>
      <c r="I31" s="46">
        <f>SUM(I25:I29)/5</f>
        <v>77.900000000000006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 C23">
    <cfRule type="cellIs" dxfId="131" priority="1" stopIfTrue="1" operator="equal">
      <formula>2</formula>
    </cfRule>
    <cfRule type="cellIs" dxfId="130" priority="2" stopIfTrue="1" operator="equal">
      <formula>0</formula>
    </cfRule>
  </conditionalFormatting>
  <pageMargins left="0.59" right="0.39000000000000007" top="0.98" bottom="0.59" header="0.51" footer="0.51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A11" sqref="A11:G31"/>
    </sheetView>
  </sheetViews>
  <sheetFormatPr baseColWidth="10" defaultColWidth="8" defaultRowHeight="16" x14ac:dyDescent="0"/>
  <cols>
    <col min="1" max="1" width="13.85546875" style="54" bestFit="1" customWidth="1"/>
    <col min="2" max="2" width="20.42578125" style="54" customWidth="1"/>
    <col min="3" max="3" width="4.42578125" style="54" customWidth="1"/>
    <col min="4" max="4" width="6" style="54" customWidth="1"/>
    <col min="5" max="5" width="6" style="58" customWidth="1"/>
    <col min="6" max="6" width="10.42578125" style="54" customWidth="1"/>
    <col min="7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9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40979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92" t="s">
        <v>60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91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97" t="s">
        <v>80</v>
      </c>
      <c r="C13" s="12">
        <v>0</v>
      </c>
      <c r="D13" s="395">
        <v>156</v>
      </c>
      <c r="E13" s="395">
        <v>19</v>
      </c>
      <c r="F13" s="44">
        <f>IF(E13=0,0,ROUNDDOWN(D13/E13,3))</f>
        <v>8.2100000000000009</v>
      </c>
      <c r="G13" s="395">
        <v>42</v>
      </c>
      <c r="H13" s="45"/>
      <c r="I13" s="46">
        <f>D13/300*100</f>
        <v>52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97" t="s">
        <v>77</v>
      </c>
      <c r="C14" s="12">
        <v>2</v>
      </c>
      <c r="D14" s="395">
        <v>200</v>
      </c>
      <c r="E14" s="395">
        <v>2</v>
      </c>
      <c r="F14" s="44">
        <f>IF(E14=0,0,ROUNDDOWN(D14/E14,3))</f>
        <v>100</v>
      </c>
      <c r="G14" s="395" t="s">
        <v>158</v>
      </c>
      <c r="H14" s="45"/>
      <c r="I14" s="46">
        <f>D14/200*100</f>
        <v>100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93" t="s">
        <v>115</v>
      </c>
      <c r="C15" s="12">
        <v>0</v>
      </c>
      <c r="D15" s="395">
        <v>83</v>
      </c>
      <c r="E15" s="395">
        <v>20</v>
      </c>
      <c r="F15" s="44">
        <f>IF(E15=0,0,ROUNDDOWN(D15/E15,3))</f>
        <v>4.1500000000000004</v>
      </c>
      <c r="G15" s="395">
        <v>25</v>
      </c>
      <c r="H15" s="45"/>
      <c r="I15" s="46">
        <f>D15/150*100</f>
        <v>55.333333333333336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93" t="s">
        <v>78</v>
      </c>
      <c r="C16" s="12">
        <v>2</v>
      </c>
      <c r="D16" s="395">
        <v>120</v>
      </c>
      <c r="E16" s="395">
        <v>36</v>
      </c>
      <c r="F16" s="44">
        <f>IF(E16=0,0,ROUNDDOWN(D16/E16,3))</f>
        <v>3.3330000000000002</v>
      </c>
      <c r="G16" s="395">
        <v>17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97" t="s">
        <v>99</v>
      </c>
      <c r="C17" s="12">
        <v>2</v>
      </c>
      <c r="D17" s="395">
        <v>33</v>
      </c>
      <c r="E17" s="395">
        <v>50</v>
      </c>
      <c r="F17" s="44">
        <f>IF(E17=0,0,ROUNDDOWN(D17/E17,3))</f>
        <v>0.66</v>
      </c>
      <c r="G17" s="395">
        <v>4</v>
      </c>
      <c r="H17" s="45"/>
      <c r="I17" s="46">
        <f>D17/40*100</f>
        <v>82.5</v>
      </c>
      <c r="M17" s="267"/>
      <c r="N17" s="269"/>
      <c r="O17" s="269"/>
      <c r="P17" s="267"/>
      <c r="Q17" s="267"/>
    </row>
    <row r="18" spans="1:17" s="47" customFormat="1" ht="23">
      <c r="A18" s="394"/>
      <c r="B18" s="394"/>
      <c r="C18" s="12"/>
      <c r="D18" s="395"/>
      <c r="E18" s="395"/>
      <c r="F18" s="44"/>
      <c r="G18" s="395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396"/>
      <c r="B19" s="49" t="s">
        <v>22</v>
      </c>
      <c r="C19" s="42">
        <f>SUM(C13:C18)</f>
        <v>6</v>
      </c>
      <c r="D19" s="406" t="str">
        <f>ROUNDDOWN(I19,2)&amp;" %"</f>
        <v>77.96 %</v>
      </c>
      <c r="E19" s="407"/>
      <c r="F19" s="407"/>
      <c r="G19" s="408"/>
      <c r="H19" s="45"/>
      <c r="I19" s="46">
        <f>SUM(I13:I17)/5</f>
        <v>77.966666666666669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92" t="s">
        <v>109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91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93" t="s">
        <v>110</v>
      </c>
      <c r="C25" s="42">
        <v>2</v>
      </c>
      <c r="D25" s="395">
        <v>300</v>
      </c>
      <c r="E25" s="395">
        <v>19</v>
      </c>
      <c r="F25" s="44">
        <f>IF(E25=0,0,ROUNDDOWN(D25/E25,3))</f>
        <v>15.789</v>
      </c>
      <c r="G25" s="395">
        <v>106</v>
      </c>
      <c r="H25" s="45"/>
      <c r="I25" s="46">
        <f>D25/300*100</f>
        <v>100</v>
      </c>
    </row>
    <row r="26" spans="1:17" s="47" customFormat="1" ht="23">
      <c r="A26" s="39" t="s">
        <v>19</v>
      </c>
      <c r="B26" s="393" t="s">
        <v>111</v>
      </c>
      <c r="C26" s="12">
        <v>0</v>
      </c>
      <c r="D26" s="395">
        <v>9</v>
      </c>
      <c r="E26" s="395">
        <v>2</v>
      </c>
      <c r="F26" s="44">
        <f>IF(E26=0,0,ROUNDDOWN(D26/E26,3))</f>
        <v>4.5</v>
      </c>
      <c r="G26" s="395">
        <v>9</v>
      </c>
      <c r="H26" s="45"/>
      <c r="I26" s="46">
        <f>D26/200*100</f>
        <v>4.5</v>
      </c>
    </row>
    <row r="27" spans="1:17" s="47" customFormat="1" ht="23">
      <c r="A27" s="39" t="s">
        <v>26</v>
      </c>
      <c r="B27" s="393" t="s">
        <v>112</v>
      </c>
      <c r="C27" s="12">
        <v>2</v>
      </c>
      <c r="D27" s="395">
        <v>114</v>
      </c>
      <c r="E27" s="395">
        <v>20</v>
      </c>
      <c r="F27" s="44">
        <f>IF(E27=0,0,ROUNDDOWN(D27/E27,3))</f>
        <v>5.7</v>
      </c>
      <c r="G27" s="395">
        <v>29</v>
      </c>
      <c r="H27" s="45"/>
      <c r="I27" s="46">
        <f>D27/150*100</f>
        <v>76</v>
      </c>
    </row>
    <row r="28" spans="1:17" s="47" customFormat="1" ht="23">
      <c r="A28" s="39" t="s">
        <v>20</v>
      </c>
      <c r="B28" s="393" t="s">
        <v>113</v>
      </c>
      <c r="C28" s="12">
        <v>0</v>
      </c>
      <c r="D28" s="395">
        <v>85</v>
      </c>
      <c r="E28" s="395">
        <v>36</v>
      </c>
      <c r="F28" s="44">
        <f>IF(E28=0,0,ROUNDDOWN(D28/E28,3))</f>
        <v>2.3610000000000002</v>
      </c>
      <c r="G28" s="395">
        <v>8</v>
      </c>
      <c r="H28" s="45"/>
      <c r="I28" s="46">
        <f>D28/120*100</f>
        <v>70.833333333333343</v>
      </c>
    </row>
    <row r="29" spans="1:17" s="47" customFormat="1" ht="23">
      <c r="A29" s="39" t="s">
        <v>21</v>
      </c>
      <c r="B29" s="393" t="s">
        <v>114</v>
      </c>
      <c r="C29" s="12">
        <v>0</v>
      </c>
      <c r="D29" s="395">
        <v>20</v>
      </c>
      <c r="E29" s="395">
        <v>50</v>
      </c>
      <c r="F29" s="44">
        <f>IF(E29=0,0,ROUNDDOWN(D29/E29,3))</f>
        <v>0.4</v>
      </c>
      <c r="G29" s="395">
        <v>2</v>
      </c>
      <c r="H29" s="45"/>
      <c r="I29" s="46">
        <f>D29/40*100</f>
        <v>50</v>
      </c>
    </row>
    <row r="30" spans="1:17" s="47" customFormat="1" ht="23">
      <c r="A30" s="394"/>
      <c r="B30" s="394"/>
      <c r="C30" s="12"/>
      <c r="D30" s="395"/>
      <c r="E30" s="395"/>
      <c r="F30" s="44"/>
      <c r="G30" s="395"/>
      <c r="H30" s="45"/>
      <c r="I30" s="46"/>
    </row>
    <row r="31" spans="1:17" s="6" customFormat="1" ht="23">
      <c r="A31" s="396"/>
      <c r="B31" s="49" t="s">
        <v>22</v>
      </c>
      <c r="C31" s="42">
        <f>SUM(C25:C30)</f>
        <v>4</v>
      </c>
      <c r="D31" s="406" t="str">
        <f>ROUNDDOWN(I31,2)&amp;" %"</f>
        <v>60.26 %</v>
      </c>
      <c r="E31" s="407"/>
      <c r="F31" s="407"/>
      <c r="G31" s="408"/>
      <c r="H31" s="45"/>
      <c r="I31" s="46">
        <f>SUM(I25:I29)/5</f>
        <v>60.266666666666673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conditionalFormatting sqref="C11 C23">
    <cfRule type="cellIs" dxfId="105" priority="1" stopIfTrue="1" operator="equal">
      <formula>2</formula>
    </cfRule>
    <cfRule type="cellIs" dxfId="104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A11" sqref="A11:G32"/>
    </sheetView>
  </sheetViews>
  <sheetFormatPr baseColWidth="10" defaultColWidth="8" defaultRowHeight="16" x14ac:dyDescent="0"/>
  <cols>
    <col min="1" max="1" width="13.85546875" style="54" bestFit="1" customWidth="1"/>
    <col min="2" max="2" width="20.42578125" style="54" customWidth="1"/>
    <col min="3" max="3" width="4.42578125" style="54" customWidth="1"/>
    <col min="4" max="4" width="6" style="54" customWidth="1"/>
    <col min="5" max="5" width="6" style="58" customWidth="1"/>
    <col min="6" max="6" width="9.7109375" style="54" customWidth="1"/>
    <col min="7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10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40978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92" t="s">
        <v>61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91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45" t="s">
        <v>75</v>
      </c>
      <c r="C13" s="42">
        <v>2</v>
      </c>
      <c r="D13" s="395">
        <v>300</v>
      </c>
      <c r="E13" s="395">
        <v>7</v>
      </c>
      <c r="F13" s="44">
        <f>IF(E13=0,0,ROUNDDOWN(D13/E13,3))</f>
        <v>42.856999999999999</v>
      </c>
      <c r="G13" s="395" t="s">
        <v>161</v>
      </c>
      <c r="H13" s="45"/>
      <c r="I13" s="46">
        <f>D13/300*100</f>
        <v>100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45" t="s">
        <v>76</v>
      </c>
      <c r="C14" s="12">
        <v>2</v>
      </c>
      <c r="D14" s="395">
        <v>198</v>
      </c>
      <c r="E14" s="395">
        <v>20</v>
      </c>
      <c r="F14" s="44">
        <f>IF(E14=0,0,ROUNDDOWN(D14/E14,3))</f>
        <v>9.9</v>
      </c>
      <c r="G14" s="395">
        <v>62</v>
      </c>
      <c r="H14" s="45"/>
      <c r="I14" s="46">
        <f>D14/200*100</f>
        <v>99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46" t="s">
        <v>100</v>
      </c>
      <c r="C15" s="12">
        <v>0</v>
      </c>
      <c r="D15" s="395">
        <v>57</v>
      </c>
      <c r="E15" s="395">
        <v>20</v>
      </c>
      <c r="F15" s="44">
        <f>IF(E15=0,0,ROUNDDOWN(D15/E15,3))</f>
        <v>2.85</v>
      </c>
      <c r="G15" s="395">
        <v>9</v>
      </c>
      <c r="H15" s="45"/>
      <c r="I15" s="46">
        <f>D15/150*100</f>
        <v>38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45" t="s">
        <v>101</v>
      </c>
      <c r="C16" s="12">
        <v>2</v>
      </c>
      <c r="D16" s="395">
        <v>120</v>
      </c>
      <c r="E16" s="395">
        <v>27</v>
      </c>
      <c r="F16" s="44">
        <f>IF(E16=0,0,ROUNDDOWN(D16/E16,3))</f>
        <v>4.444</v>
      </c>
      <c r="G16" s="395">
        <v>25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45" t="s">
        <v>102</v>
      </c>
      <c r="C17" s="12">
        <v>2</v>
      </c>
      <c r="D17" s="395">
        <v>40</v>
      </c>
      <c r="E17" s="395">
        <v>40</v>
      </c>
      <c r="F17" s="44">
        <f>IF(E17=0,0,ROUNDDOWN(D17/E17,3))</f>
        <v>1</v>
      </c>
      <c r="G17" s="395">
        <v>4</v>
      </c>
      <c r="H17" s="45"/>
      <c r="I17" s="46">
        <f>D17/40*100</f>
        <v>100</v>
      </c>
      <c r="M17" s="267"/>
      <c r="N17" s="269"/>
      <c r="O17" s="269"/>
      <c r="P17" s="267"/>
      <c r="Q17" s="267"/>
    </row>
    <row r="18" spans="1:17" s="47" customFormat="1" ht="23">
      <c r="A18" s="394"/>
      <c r="B18" s="394"/>
      <c r="C18" s="12"/>
      <c r="D18" s="395"/>
      <c r="E18" s="395"/>
      <c r="F18" s="44"/>
      <c r="G18" s="395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396"/>
      <c r="B19" s="49" t="s">
        <v>22</v>
      </c>
      <c r="C19" s="42">
        <f>SUM(C13:C18)</f>
        <v>8</v>
      </c>
      <c r="D19" s="406" t="str">
        <f>ROUNDDOWN(I19,2)&amp;" %"</f>
        <v>87.4 %</v>
      </c>
      <c r="E19" s="407"/>
      <c r="F19" s="407"/>
      <c r="G19" s="408"/>
      <c r="H19" s="45"/>
      <c r="I19" s="46">
        <f>SUM(I13:I17)/5</f>
        <v>87.4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92" t="s">
        <v>92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91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97" t="s">
        <v>96</v>
      </c>
      <c r="C25" s="42">
        <v>0</v>
      </c>
      <c r="D25" s="395">
        <v>24</v>
      </c>
      <c r="E25" s="395">
        <v>7</v>
      </c>
      <c r="F25" s="44">
        <f>IF(E25=0,0,ROUNDDOWN(D25/E25,3))</f>
        <v>3.4279999999999999</v>
      </c>
      <c r="G25" s="395">
        <v>10</v>
      </c>
      <c r="H25" s="45"/>
      <c r="I25" s="46">
        <f>D25/300*100</f>
        <v>8</v>
      </c>
    </row>
    <row r="26" spans="1:17" s="47" customFormat="1" ht="23">
      <c r="A26" s="39" t="s">
        <v>19</v>
      </c>
      <c r="B26" s="397" t="s">
        <v>97</v>
      </c>
      <c r="C26" s="12">
        <v>0</v>
      </c>
      <c r="D26" s="395">
        <v>163</v>
      </c>
      <c r="E26" s="395">
        <v>20</v>
      </c>
      <c r="F26" s="44">
        <f>IF(E26=0,0,ROUNDDOWN(D26/E26,3))</f>
        <v>8.15</v>
      </c>
      <c r="G26" s="395">
        <v>62</v>
      </c>
      <c r="H26" s="45"/>
      <c r="I26" s="46">
        <f>D26/200*100</f>
        <v>81.5</v>
      </c>
    </row>
    <row r="27" spans="1:17" s="47" customFormat="1" ht="23">
      <c r="A27" s="39" t="s">
        <v>26</v>
      </c>
      <c r="B27" s="393" t="s">
        <v>108</v>
      </c>
      <c r="C27" s="12">
        <v>2</v>
      </c>
      <c r="D27" s="395">
        <v>93</v>
      </c>
      <c r="E27" s="395">
        <v>20</v>
      </c>
      <c r="F27" s="44">
        <f>IF(E27=0,0,ROUNDDOWN(D27/E27,3))</f>
        <v>4.6500000000000004</v>
      </c>
      <c r="G27" s="395">
        <v>32</v>
      </c>
      <c r="H27" s="45"/>
      <c r="I27" s="46">
        <f>D27/150*100</f>
        <v>62</v>
      </c>
    </row>
    <row r="28" spans="1:17" s="47" customFormat="1" ht="23">
      <c r="A28" s="39" t="s">
        <v>20</v>
      </c>
      <c r="B28" s="397" t="s">
        <v>98</v>
      </c>
      <c r="C28" s="12">
        <v>0</v>
      </c>
      <c r="D28" s="395">
        <v>62</v>
      </c>
      <c r="E28" s="395">
        <v>27</v>
      </c>
      <c r="F28" s="44">
        <f>IF(E28=0,0,ROUNDDOWN(D28/E28,3))</f>
        <v>2.2959999999999998</v>
      </c>
      <c r="G28" s="395">
        <v>8</v>
      </c>
      <c r="H28" s="45"/>
      <c r="I28" s="46">
        <f>D28/120*100</f>
        <v>51.666666666666671</v>
      </c>
    </row>
    <row r="29" spans="1:17" s="47" customFormat="1" ht="23">
      <c r="A29" s="39" t="s">
        <v>21</v>
      </c>
      <c r="B29" s="397" t="s">
        <v>138</v>
      </c>
      <c r="C29" s="12">
        <v>0</v>
      </c>
      <c r="D29" s="395">
        <v>18</v>
      </c>
      <c r="E29" s="395">
        <v>40</v>
      </c>
      <c r="F29" s="44">
        <f>IF(E29=0,0,ROUNDDOWN(D29/E29,3))</f>
        <v>0.45</v>
      </c>
      <c r="G29" s="395">
        <v>2</v>
      </c>
      <c r="H29" s="45"/>
      <c r="I29" s="46">
        <f>D29/40*100</f>
        <v>45</v>
      </c>
    </row>
    <row r="30" spans="1:17" s="47" customFormat="1" ht="23">
      <c r="A30" s="394"/>
      <c r="B30" s="394"/>
      <c r="C30" s="12"/>
      <c r="D30" s="395"/>
      <c r="E30" s="395"/>
      <c r="F30" s="44"/>
      <c r="G30" s="395"/>
      <c r="H30" s="45"/>
      <c r="I30" s="46"/>
    </row>
    <row r="31" spans="1:17" s="6" customFormat="1" ht="23">
      <c r="A31" s="396"/>
      <c r="B31" s="49" t="s">
        <v>22</v>
      </c>
      <c r="C31" s="42">
        <f>SUM(C25:C30)</f>
        <v>2</v>
      </c>
      <c r="D31" s="406" t="str">
        <f>ROUNDDOWN(I31,2)&amp;" %"</f>
        <v>49.63 %</v>
      </c>
      <c r="E31" s="407"/>
      <c r="F31" s="407"/>
      <c r="G31" s="408"/>
      <c r="H31" s="45"/>
      <c r="I31" s="46">
        <f>SUM(I25:I29)/5</f>
        <v>49.63333333333334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conditionalFormatting sqref="C11">
    <cfRule type="cellIs" dxfId="103" priority="5" stopIfTrue="1" operator="equal">
      <formula>2</formula>
    </cfRule>
    <cfRule type="cellIs" dxfId="102" priority="6" stopIfTrue="1" operator="equal">
      <formula>0</formula>
    </cfRule>
  </conditionalFormatting>
  <conditionalFormatting sqref="C23">
    <cfRule type="cellIs" dxfId="101" priority="3" stopIfTrue="1" operator="equal">
      <formula>2</formula>
    </cfRule>
    <cfRule type="cellIs" dxfId="100" priority="4" stopIfTrue="1" operator="equal">
      <formula>0</formula>
    </cfRule>
  </conditionalFormatting>
  <conditionalFormatting sqref="C23">
    <cfRule type="cellIs" dxfId="99" priority="1" stopIfTrue="1" operator="equal">
      <formula>2</formula>
    </cfRule>
    <cfRule type="cellIs" dxfId="98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zoomScale="75" workbookViewId="0">
      <selection activeCell="A11" sqref="A11:G31"/>
    </sheetView>
  </sheetViews>
  <sheetFormatPr baseColWidth="10" defaultColWidth="8" defaultRowHeight="16" x14ac:dyDescent="0"/>
  <cols>
    <col min="1" max="1" width="13.85546875" style="54" bestFit="1" customWidth="1"/>
    <col min="2" max="2" width="20.42578125" style="54" customWidth="1"/>
    <col min="3" max="3" width="4.42578125" style="54" customWidth="1"/>
    <col min="4" max="4" width="6" style="54" customWidth="1"/>
    <col min="5" max="5" width="6" style="58" customWidth="1"/>
    <col min="6" max="6" width="9.7109375" style="54" customWidth="1"/>
    <col min="7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11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40978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92" t="s">
        <v>27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91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93" t="s">
        <v>28</v>
      </c>
      <c r="C13" s="42">
        <v>2</v>
      </c>
      <c r="D13" s="395">
        <v>300</v>
      </c>
      <c r="E13" s="395">
        <v>8</v>
      </c>
      <c r="F13" s="44">
        <f>IF(E13=0,0,ROUNDDOWN(D13/E13,3))</f>
        <v>37.5</v>
      </c>
      <c r="G13" s="395">
        <v>169</v>
      </c>
      <c r="H13" s="45"/>
      <c r="I13" s="46">
        <f>D13/300*100</f>
        <v>100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93" t="s">
        <v>29</v>
      </c>
      <c r="C14" s="12">
        <v>2</v>
      </c>
      <c r="D14" s="395">
        <v>200</v>
      </c>
      <c r="E14" s="395">
        <v>13</v>
      </c>
      <c r="F14" s="44">
        <f>IF(E14=0,0,ROUNDDOWN(D14/E14,3))</f>
        <v>15.384</v>
      </c>
      <c r="G14" s="395">
        <v>69</v>
      </c>
      <c r="H14" s="45"/>
      <c r="I14" s="46">
        <f>D14/200*100</f>
        <v>100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93" t="s">
        <v>30</v>
      </c>
      <c r="C15" s="12">
        <v>1</v>
      </c>
      <c r="D15" s="395">
        <v>74</v>
      </c>
      <c r="E15" s="395">
        <v>20</v>
      </c>
      <c r="F15" s="44">
        <f>IF(E15=0,0,ROUNDDOWN(D15/E15,3))</f>
        <v>3.7</v>
      </c>
      <c r="G15" s="395">
        <v>14</v>
      </c>
      <c r="H15" s="45"/>
      <c r="I15" s="46">
        <f>D15/150*100</f>
        <v>49.333333333333336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93" t="s">
        <v>31</v>
      </c>
      <c r="C16" s="12">
        <v>2</v>
      </c>
      <c r="D16" s="395">
        <v>120</v>
      </c>
      <c r="E16" s="395">
        <v>15</v>
      </c>
      <c r="F16" s="44">
        <f>IF(E16=0,0,ROUNDDOWN(D16/E16,3))</f>
        <v>8</v>
      </c>
      <c r="G16" s="395">
        <v>46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93" t="s">
        <v>32</v>
      </c>
      <c r="C17" s="12">
        <v>0</v>
      </c>
      <c r="D17" s="395">
        <v>39</v>
      </c>
      <c r="E17" s="395">
        <v>41</v>
      </c>
      <c r="F17" s="44">
        <f>IF(E17=0,0,ROUNDDOWN(D17/E17,3))</f>
        <v>0.95099999999999996</v>
      </c>
      <c r="G17" s="395">
        <v>4</v>
      </c>
      <c r="H17" s="45"/>
      <c r="I17" s="46">
        <f>D17/40*100</f>
        <v>97.5</v>
      </c>
      <c r="M17" s="267"/>
      <c r="N17" s="269"/>
      <c r="O17" s="269"/>
      <c r="P17" s="267"/>
      <c r="Q17" s="267"/>
    </row>
    <row r="18" spans="1:17" s="47" customFormat="1" ht="23">
      <c r="A18" s="394"/>
      <c r="B18" s="394"/>
      <c r="C18" s="12"/>
      <c r="D18" s="395"/>
      <c r="E18" s="395"/>
      <c r="F18" s="44"/>
      <c r="G18" s="395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396"/>
      <c r="B19" s="49" t="s">
        <v>22</v>
      </c>
      <c r="C19" s="42">
        <f>SUM(C13:C18)</f>
        <v>7</v>
      </c>
      <c r="D19" s="406" t="str">
        <f>ROUNDDOWN(I19,2)&amp;" %"</f>
        <v>89.36 %</v>
      </c>
      <c r="E19" s="407"/>
      <c r="F19" s="407"/>
      <c r="G19" s="408"/>
      <c r="H19" s="45"/>
      <c r="I19" s="46">
        <f>SUM(I13:I17)/5</f>
        <v>89.366666666666674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92" t="s">
        <v>59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91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93" t="s">
        <v>107</v>
      </c>
      <c r="C25" s="42">
        <v>0</v>
      </c>
      <c r="D25" s="395">
        <v>233</v>
      </c>
      <c r="E25" s="395">
        <v>8</v>
      </c>
      <c r="F25" s="44">
        <f>IF(E25=0,0,ROUNDDOWN(D25/E25,3))</f>
        <v>29.125</v>
      </c>
      <c r="G25" s="395">
        <v>118</v>
      </c>
      <c r="H25" s="45"/>
      <c r="I25" s="46">
        <f>D25/300*100</f>
        <v>77.666666666666657</v>
      </c>
    </row>
    <row r="26" spans="1:17" s="47" customFormat="1" ht="23">
      <c r="A26" s="39" t="s">
        <v>19</v>
      </c>
      <c r="B26" s="393" t="s">
        <v>74</v>
      </c>
      <c r="C26" s="12">
        <v>0</v>
      </c>
      <c r="D26" s="395">
        <v>128</v>
      </c>
      <c r="E26" s="395">
        <v>13</v>
      </c>
      <c r="F26" s="44">
        <f>IF(E26=0,0,ROUNDDOWN(D26/E26,3))</f>
        <v>9.8460000000000001</v>
      </c>
      <c r="G26" s="395">
        <v>42</v>
      </c>
      <c r="H26" s="45"/>
      <c r="I26" s="46">
        <f>D26/200*100</f>
        <v>64</v>
      </c>
    </row>
    <row r="27" spans="1:17" s="47" customFormat="1" ht="23">
      <c r="A27" s="39" t="s">
        <v>26</v>
      </c>
      <c r="B27" s="393" t="s">
        <v>72</v>
      </c>
      <c r="C27" s="12">
        <v>1</v>
      </c>
      <c r="D27" s="395">
        <v>74</v>
      </c>
      <c r="E27" s="395">
        <v>20</v>
      </c>
      <c r="F27" s="44">
        <f>IF(E27=0,0,ROUNDDOWN(D27/E27,3))</f>
        <v>3.7</v>
      </c>
      <c r="G27" s="395">
        <v>27</v>
      </c>
      <c r="H27" s="45"/>
      <c r="I27" s="46">
        <f>D27/150*100</f>
        <v>49.333333333333336</v>
      </c>
    </row>
    <row r="28" spans="1:17" s="47" customFormat="1" ht="23">
      <c r="A28" s="39" t="s">
        <v>20</v>
      </c>
      <c r="B28" s="393" t="s">
        <v>73</v>
      </c>
      <c r="C28" s="12">
        <v>0</v>
      </c>
      <c r="D28" s="395">
        <v>91</v>
      </c>
      <c r="E28" s="395">
        <v>15</v>
      </c>
      <c r="F28" s="44">
        <f>IF(E28=0,0,ROUNDDOWN(D28/E28,3))</f>
        <v>6.0659999999999998</v>
      </c>
      <c r="G28" s="395">
        <v>32</v>
      </c>
      <c r="H28" s="45"/>
      <c r="I28" s="46">
        <f>D28/120*100</f>
        <v>75.833333333333329</v>
      </c>
    </row>
    <row r="29" spans="1:17" s="47" customFormat="1" ht="23">
      <c r="A29" s="39" t="s">
        <v>21</v>
      </c>
      <c r="B29" s="393" t="s">
        <v>95</v>
      </c>
      <c r="C29" s="12">
        <v>2</v>
      </c>
      <c r="D29" s="395">
        <v>40</v>
      </c>
      <c r="E29" s="395">
        <v>41</v>
      </c>
      <c r="F29" s="44">
        <f>IF(E29=0,0,ROUNDDOWN(D29/E29,3))</f>
        <v>0.97499999999999998</v>
      </c>
      <c r="G29" s="395">
        <v>6</v>
      </c>
      <c r="H29" s="45"/>
      <c r="I29" s="46">
        <f>D29/40*100</f>
        <v>100</v>
      </c>
    </row>
    <row r="30" spans="1:17" s="47" customFormat="1" ht="23">
      <c r="A30" s="394"/>
      <c r="B30" s="394"/>
      <c r="C30" s="12"/>
      <c r="D30" s="395"/>
      <c r="E30" s="395"/>
      <c r="F30" s="44"/>
      <c r="G30" s="395"/>
      <c r="H30" s="45"/>
      <c r="I30" s="46"/>
    </row>
    <row r="31" spans="1:17" s="6" customFormat="1" ht="23">
      <c r="A31" s="396"/>
      <c r="B31" s="49" t="s">
        <v>22</v>
      </c>
      <c r="C31" s="42">
        <f>SUM(C25:C30)</f>
        <v>3</v>
      </c>
      <c r="D31" s="406" t="str">
        <f>ROUNDDOWN(I31,2)&amp;" %"</f>
        <v>73.36 %</v>
      </c>
      <c r="E31" s="407"/>
      <c r="F31" s="407"/>
      <c r="G31" s="408"/>
      <c r="H31" s="45"/>
      <c r="I31" s="46">
        <f>SUM(I25:I29)/5</f>
        <v>73.36666666666666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conditionalFormatting sqref="C11">
    <cfRule type="cellIs" dxfId="97" priority="3" stopIfTrue="1" operator="equal">
      <formula>2</formula>
    </cfRule>
    <cfRule type="cellIs" dxfId="96" priority="4" stopIfTrue="1" operator="equal">
      <formula>0</formula>
    </cfRule>
  </conditionalFormatting>
  <conditionalFormatting sqref="C23">
    <cfRule type="cellIs" dxfId="95" priority="1" stopIfTrue="1" operator="equal">
      <formula>2</formula>
    </cfRule>
    <cfRule type="cellIs" dxfId="94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175"/>
  <sheetViews>
    <sheetView showGridLines="0" topLeftCell="N3" workbookViewId="0">
      <selection activeCell="M17" sqref="M17:N17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9" width="3.85546875" style="60" bestFit="1" customWidth="1"/>
    <col min="10" max="10" width="28.42578125" style="60" customWidth="1"/>
    <col min="11" max="11" width="3.28515625" style="60" customWidth="1"/>
    <col min="12" max="12" width="5.7109375" style="163" bestFit="1" customWidth="1"/>
    <col min="13" max="13" width="2.85546875" style="75" customWidth="1"/>
    <col min="14" max="14" width="3.28515625" style="60" customWidth="1"/>
    <col min="15" max="16" width="2.85546875" style="75" customWidth="1"/>
    <col min="17" max="17" width="3.28515625" style="60" customWidth="1"/>
    <col min="18" max="19" width="2.85546875" style="75" customWidth="1"/>
    <col min="20" max="20" width="3.28515625" style="60" customWidth="1"/>
    <col min="21" max="22" width="2.85546875" style="75" customWidth="1"/>
    <col min="23" max="23" width="3.28515625" style="60" customWidth="1"/>
    <col min="24" max="25" width="2.85546875" style="75" customWidth="1"/>
    <col min="26" max="26" width="3.28515625" style="60" customWidth="1"/>
    <col min="27" max="27" width="3.28515625" style="75" customWidth="1"/>
    <col min="28" max="28" width="2.85546875" style="75" customWidth="1"/>
    <col min="29" max="29" width="3.28515625" style="60" customWidth="1"/>
    <col min="30" max="30" width="3.7109375" style="75" customWidth="1"/>
    <col min="31" max="31" width="3.7109375" style="64" customWidth="1"/>
    <col min="32" max="32" width="4.7109375" style="76" customWidth="1"/>
    <col min="33" max="33" width="9" style="64" customWidth="1"/>
    <col min="34" max="34" width="5.28515625" style="76" customWidth="1"/>
    <col min="35" max="35" width="2.5703125" style="78" customWidth="1"/>
    <col min="36" max="36" width="2.5703125" style="79" customWidth="1"/>
    <col min="37" max="37" width="5.28515625" style="80" customWidth="1"/>
    <col min="38" max="38" width="6.85546875" style="81" customWidth="1"/>
    <col min="39" max="39" width="3.5703125" style="64" customWidth="1"/>
    <col min="40" max="41" width="2.42578125" style="64" customWidth="1"/>
    <col min="42" max="16384" width="8" style="60"/>
  </cols>
  <sheetData>
    <row r="1" spans="1:52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63"/>
      <c r="AJ1" s="63"/>
      <c r="AK1" s="63"/>
      <c r="AL1" s="63"/>
      <c r="AM1" s="63"/>
      <c r="AN1" s="63"/>
    </row>
    <row r="2" spans="1:52" ht="28">
      <c r="B2" s="65" t="s">
        <v>33</v>
      </c>
      <c r="C2" s="66"/>
      <c r="D2" s="67" t="s">
        <v>34</v>
      </c>
      <c r="E2" s="66"/>
      <c r="J2" s="69" t="s">
        <v>35</v>
      </c>
      <c r="K2" s="70"/>
      <c r="L2" s="440" t="s">
        <v>116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71"/>
      <c r="AJ2" s="71"/>
      <c r="AK2" s="71"/>
      <c r="AL2" s="71"/>
      <c r="AM2" s="71"/>
      <c r="AN2" s="71"/>
    </row>
    <row r="3" spans="1:52" ht="28">
      <c r="G3" s="62"/>
      <c r="J3" s="72"/>
      <c r="K3" s="73"/>
      <c r="L3" s="440" t="s">
        <v>135</v>
      </c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</row>
    <row r="4" spans="1:52" s="91" customFormat="1" ht="36.75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41" t="str">
        <f>L6</f>
        <v>WBA</v>
      </c>
      <c r="N4" s="441"/>
      <c r="O4" s="441"/>
      <c r="P4" s="441" t="str">
        <f>L9</f>
        <v>POT</v>
      </c>
      <c r="Q4" s="441"/>
      <c r="R4" s="441"/>
      <c r="S4" s="441" t="str">
        <f>L12</f>
        <v>BIG</v>
      </c>
      <c r="T4" s="441"/>
      <c r="U4" s="441"/>
      <c r="V4" s="442" t="str">
        <f>L15</f>
        <v>AUG</v>
      </c>
      <c r="W4" s="442"/>
      <c r="X4" s="442"/>
      <c r="Y4" s="443" t="str">
        <f>L18</f>
        <v>BCE</v>
      </c>
      <c r="Z4" s="441"/>
      <c r="AA4" s="441"/>
      <c r="AB4" s="441" t="str">
        <f>L21</f>
        <v>GBK</v>
      </c>
      <c r="AC4" s="441"/>
      <c r="AD4" s="441"/>
      <c r="AE4" s="235" t="s">
        <v>9</v>
      </c>
      <c r="AF4" s="235" t="s">
        <v>79</v>
      </c>
      <c r="AG4" s="246" t="s">
        <v>10</v>
      </c>
      <c r="AH4" s="235" t="s">
        <v>42</v>
      </c>
      <c r="AI4" s="93"/>
      <c r="AJ4" s="94"/>
      <c r="AK4" s="95" t="s">
        <v>43</v>
      </c>
      <c r="AL4" s="96" t="s">
        <v>44</v>
      </c>
      <c r="AM4" s="387" t="s">
        <v>45</v>
      </c>
      <c r="AN4" s="387" t="s">
        <v>46</v>
      </c>
      <c r="AO4" s="386"/>
      <c r="AP4" s="99" t="s">
        <v>47</v>
      </c>
      <c r="AR4" s="100"/>
      <c r="AS4" s="100"/>
      <c r="AT4" s="100"/>
      <c r="AX4" s="100"/>
      <c r="AY4" s="100"/>
      <c r="AZ4" s="100"/>
    </row>
    <row r="5" spans="1:52" s="110" customFormat="1" ht="21" customHeight="1">
      <c r="A5" s="347" t="s">
        <v>27</v>
      </c>
      <c r="B5" s="102" t="str">
        <f>A6</f>
        <v>POT</v>
      </c>
      <c r="C5" s="103"/>
      <c r="D5" s="104"/>
      <c r="E5" s="105" t="str">
        <f t="shared" ref="E5:E19" si="0">IF(F5&gt;0,(INT(1000*C5/F5)/1000),"")</f>
        <v/>
      </c>
      <c r="F5" s="106"/>
      <c r="G5" s="105" t="str">
        <f t="shared" ref="G5:G19" si="1">IF(F5&gt;0,(INT(1000*I5/F5)/1000),"")</f>
        <v/>
      </c>
      <c r="H5" s="107"/>
      <c r="I5" s="108"/>
      <c r="J5" s="109" t="str">
        <f>A5</f>
        <v>WBA</v>
      </c>
      <c r="L5" s="193"/>
      <c r="M5" s="196"/>
      <c r="N5" s="197"/>
      <c r="O5" s="198"/>
      <c r="P5" s="427" t="s">
        <v>62</v>
      </c>
      <c r="Q5" s="428"/>
      <c r="R5" s="228">
        <v>7</v>
      </c>
      <c r="S5" s="223" t="s">
        <v>63</v>
      </c>
      <c r="T5" s="224"/>
      <c r="U5" s="225">
        <v>8</v>
      </c>
      <c r="V5" s="196" t="s">
        <v>62</v>
      </c>
      <c r="W5" s="199"/>
      <c r="X5" s="199">
        <v>7</v>
      </c>
      <c r="Y5" s="223" t="s">
        <v>63</v>
      </c>
      <c r="Z5" s="224"/>
      <c r="AA5" s="228">
        <v>10</v>
      </c>
      <c r="AB5" s="224"/>
      <c r="AC5" s="199"/>
      <c r="AD5" s="200"/>
      <c r="AE5" s="237"/>
      <c r="AF5" s="238"/>
      <c r="AG5" s="247"/>
      <c r="AH5" s="242"/>
      <c r="AI5" s="120"/>
      <c r="AJ5" s="121"/>
      <c r="AK5" s="122"/>
      <c r="AL5" s="123">
        <f>K2</f>
        <v>0</v>
      </c>
      <c r="AM5" s="124">
        <f>K2</f>
        <v>0</v>
      </c>
      <c r="AN5" s="125">
        <f>C2</f>
        <v>0</v>
      </c>
      <c r="AO5" s="126">
        <f>E2</f>
        <v>0</v>
      </c>
    </row>
    <row r="6" spans="1:52" ht="32" customHeight="1">
      <c r="A6" s="347" t="s">
        <v>92</v>
      </c>
      <c r="B6" s="102" t="str">
        <f>A7</f>
        <v>BIG</v>
      </c>
      <c r="C6" s="103"/>
      <c r="D6" s="104"/>
      <c r="E6" s="105" t="str">
        <f t="shared" si="0"/>
        <v/>
      </c>
      <c r="F6" s="106"/>
      <c r="G6" s="105" t="str">
        <f t="shared" si="1"/>
        <v/>
      </c>
      <c r="H6" s="107"/>
      <c r="I6" s="108"/>
      <c r="J6" s="109" t="str">
        <f>A5</f>
        <v>WBA</v>
      </c>
      <c r="K6" s="270"/>
      <c r="L6" s="271" t="str">
        <f>A5</f>
        <v>WBA</v>
      </c>
      <c r="M6" s="201"/>
      <c r="N6" s="129"/>
      <c r="O6" s="130"/>
      <c r="P6" s="220"/>
      <c r="Q6" s="222">
        <v>2</v>
      </c>
      <c r="R6" s="221"/>
      <c r="S6" s="220"/>
      <c r="T6" s="222">
        <v>2</v>
      </c>
      <c r="U6" s="226"/>
      <c r="V6" s="201"/>
      <c r="W6" s="129">
        <v>2</v>
      </c>
      <c r="X6" s="210"/>
      <c r="Y6" s="220"/>
      <c r="Z6" s="222">
        <v>2</v>
      </c>
      <c r="AA6" s="221"/>
      <c r="AB6" s="194"/>
      <c r="AC6" s="129"/>
      <c r="AD6" s="202"/>
      <c r="AE6" s="212">
        <f>SUM(N6:AC6)</f>
        <v>8</v>
      </c>
      <c r="AF6" s="132">
        <f>SUM(M5:AD5)</f>
        <v>32</v>
      </c>
      <c r="AG6" s="241">
        <f>AVERAGE(M7:AD7)</f>
        <v>0.85055000000000003</v>
      </c>
      <c r="AH6" s="388">
        <v>1</v>
      </c>
      <c r="AI6" s="234" t="e">
        <f>IF(#REF!&lt;$C$2,"ê","")</f>
        <v>#REF!</v>
      </c>
      <c r="AJ6" s="136"/>
      <c r="AK6" s="137" t="e">
        <f>IF(#REF!&gt;AO5,"Ü",AE6+#REF!/AL5)</f>
        <v>#REF!</v>
      </c>
      <c r="AL6" s="133" t="e">
        <f>AE6+#REF!/AL5</f>
        <v>#REF!</v>
      </c>
      <c r="AM6" s="132">
        <f>AM5</f>
        <v>0</v>
      </c>
      <c r="AN6" s="132">
        <f>AN5</f>
        <v>0</v>
      </c>
      <c r="AO6" s="132">
        <f>AO5</f>
        <v>0</v>
      </c>
      <c r="AP6" s="138">
        <f>COUNT(N6:AD6)</f>
        <v>4</v>
      </c>
    </row>
    <row r="7" spans="1:52" s="59" customFormat="1" ht="21" customHeight="1">
      <c r="A7" s="347" t="s">
        <v>60</v>
      </c>
      <c r="B7" s="102" t="str">
        <f>B6</f>
        <v>BIG</v>
      </c>
      <c r="C7" s="103"/>
      <c r="D7" s="104"/>
      <c r="E7" s="105" t="str">
        <f t="shared" si="0"/>
        <v/>
      </c>
      <c r="F7" s="106"/>
      <c r="G7" s="105" t="str">
        <f t="shared" si="1"/>
        <v/>
      </c>
      <c r="H7" s="107"/>
      <c r="I7" s="108"/>
      <c r="J7" s="109" t="str">
        <f>A6</f>
        <v>POT</v>
      </c>
      <c r="K7" s="272"/>
      <c r="L7" s="273"/>
      <c r="M7" s="203" t="s">
        <v>48</v>
      </c>
      <c r="N7" s="141" t="s">
        <v>48</v>
      </c>
      <c r="O7" s="142"/>
      <c r="P7" s="433">
        <v>0.9173</v>
      </c>
      <c r="Q7" s="422"/>
      <c r="R7" s="423"/>
      <c r="S7" s="453">
        <v>0.84299999999999997</v>
      </c>
      <c r="T7" s="454"/>
      <c r="U7" s="455"/>
      <c r="V7" s="421">
        <v>0.89359999999999995</v>
      </c>
      <c r="W7" s="422"/>
      <c r="X7" s="423"/>
      <c r="Y7" s="433">
        <v>0.74829999999999997</v>
      </c>
      <c r="Z7" s="422"/>
      <c r="AA7" s="423"/>
      <c r="AB7" s="214"/>
      <c r="AC7" s="215"/>
      <c r="AD7" s="218"/>
      <c r="AE7" s="213"/>
      <c r="AF7" s="146"/>
      <c r="AG7" s="248"/>
      <c r="AH7" s="243"/>
      <c r="AI7" s="234"/>
      <c r="AJ7" s="149"/>
      <c r="AK7" s="150"/>
      <c r="AL7" s="151"/>
      <c r="AM7" s="152"/>
      <c r="AN7" s="153"/>
      <c r="AO7" s="154"/>
    </row>
    <row r="8" spans="1:52" s="110" customFormat="1" ht="21" customHeight="1">
      <c r="A8" s="347" t="s">
        <v>59</v>
      </c>
      <c r="B8" s="102" t="str">
        <f>A8</f>
        <v>AUG</v>
      </c>
      <c r="C8" s="103"/>
      <c r="D8" s="104"/>
      <c r="E8" s="105" t="str">
        <f t="shared" si="0"/>
        <v/>
      </c>
      <c r="F8" s="106"/>
      <c r="G8" s="105" t="str">
        <f t="shared" si="1"/>
        <v/>
      </c>
      <c r="H8" s="107"/>
      <c r="I8" s="108"/>
      <c r="J8" s="109" t="str">
        <f>A5</f>
        <v>WBA</v>
      </c>
      <c r="K8" s="272"/>
      <c r="L8" s="273"/>
      <c r="M8" s="434" t="s">
        <v>62</v>
      </c>
      <c r="N8" s="435"/>
      <c r="O8" s="229">
        <v>3</v>
      </c>
      <c r="P8" s="112"/>
      <c r="Q8" s="113"/>
      <c r="R8" s="114"/>
      <c r="S8" s="431" t="s">
        <v>62</v>
      </c>
      <c r="T8" s="430"/>
      <c r="U8" s="230">
        <v>6</v>
      </c>
      <c r="V8" s="434" t="s">
        <v>62</v>
      </c>
      <c r="W8" s="435"/>
      <c r="X8" s="229">
        <v>2</v>
      </c>
      <c r="Y8" s="112" t="s">
        <v>63</v>
      </c>
      <c r="Z8" s="115"/>
      <c r="AA8" s="405">
        <v>2</v>
      </c>
      <c r="AB8" s="112"/>
      <c r="AC8" s="115"/>
      <c r="AD8" s="204"/>
      <c r="AE8" s="211"/>
      <c r="AF8" s="156"/>
      <c r="AG8" s="249"/>
      <c r="AH8" s="244"/>
      <c r="AI8" s="234"/>
      <c r="AJ8" s="149"/>
      <c r="AK8" s="123"/>
      <c r="AL8" s="123">
        <f>AL5</f>
        <v>0</v>
      </c>
      <c r="AM8" s="123">
        <f>AM5</f>
        <v>0</v>
      </c>
      <c r="AN8" s="123">
        <f>AN5</f>
        <v>0</v>
      </c>
      <c r="AO8" s="123">
        <f>AO5</f>
        <v>0</v>
      </c>
    </row>
    <row r="9" spans="1:52" ht="32" customHeight="1">
      <c r="A9" s="347" t="s">
        <v>61</v>
      </c>
      <c r="B9" s="102" t="str">
        <f>B8</f>
        <v>AUG</v>
      </c>
      <c r="C9" s="103"/>
      <c r="D9" s="104"/>
      <c r="E9" s="105" t="str">
        <f t="shared" si="0"/>
        <v/>
      </c>
      <c r="F9" s="106"/>
      <c r="G9" s="105" t="str">
        <f t="shared" si="1"/>
        <v/>
      </c>
      <c r="H9" s="107"/>
      <c r="I9" s="108"/>
      <c r="J9" s="109" t="str">
        <f>A6</f>
        <v>POT</v>
      </c>
      <c r="K9" s="270"/>
      <c r="L9" s="271" t="str">
        <f>A6</f>
        <v>POT</v>
      </c>
      <c r="M9" s="227"/>
      <c r="N9" s="222">
        <v>0</v>
      </c>
      <c r="O9" s="221"/>
      <c r="P9" s="128"/>
      <c r="Q9" s="129"/>
      <c r="R9" s="130"/>
      <c r="S9" s="220"/>
      <c r="T9" s="222">
        <v>2</v>
      </c>
      <c r="U9" s="226"/>
      <c r="V9" s="227"/>
      <c r="W9" s="222">
        <v>0</v>
      </c>
      <c r="X9" s="221"/>
      <c r="Y9" s="128"/>
      <c r="Z9" s="129">
        <v>0</v>
      </c>
      <c r="AA9" s="130"/>
      <c r="AB9" s="128"/>
      <c r="AC9" s="129"/>
      <c r="AD9" s="202"/>
      <c r="AE9" s="212">
        <f>SUM(N9:AC9)</f>
        <v>2</v>
      </c>
      <c r="AF9" s="132">
        <f>SUM(M8:AD8)</f>
        <v>13</v>
      </c>
      <c r="AG9" s="241">
        <f>AVERAGE(M10:AD10)</f>
        <v>0.66990000000000005</v>
      </c>
      <c r="AH9" s="388">
        <v>4</v>
      </c>
      <c r="AI9" s="234" t="e">
        <f>IF(#REF!&lt;$C$2,"ê","")</f>
        <v>#REF!</v>
      </c>
      <c r="AJ9" s="136"/>
      <c r="AK9" s="137" t="e">
        <f>IF(#REF!&gt;AO8,"Ü",AE9+#REF!/AM9)</f>
        <v>#REF!</v>
      </c>
      <c r="AL9" s="133" t="e">
        <f>AE9+#REF!/AL8</f>
        <v>#REF!</v>
      </c>
      <c r="AM9" s="132">
        <f>AM8</f>
        <v>0</v>
      </c>
      <c r="AN9" s="132">
        <f>AN8</f>
        <v>0</v>
      </c>
      <c r="AO9" s="132">
        <f>AO8</f>
        <v>0</v>
      </c>
      <c r="AP9" s="138">
        <f>COUNT(N9:AD9)</f>
        <v>4</v>
      </c>
    </row>
    <row r="10" spans="1:52" s="59" customFormat="1" ht="21" customHeight="1">
      <c r="A10" s="347" t="s">
        <v>109</v>
      </c>
      <c r="B10" s="102" t="str">
        <f>B9</f>
        <v>AUG</v>
      </c>
      <c r="C10" s="103"/>
      <c r="D10" s="104"/>
      <c r="E10" s="105" t="str">
        <f t="shared" si="0"/>
        <v/>
      </c>
      <c r="F10" s="106"/>
      <c r="G10" s="105" t="str">
        <f t="shared" si="1"/>
        <v/>
      </c>
      <c r="H10" s="107"/>
      <c r="I10" s="108"/>
      <c r="J10" s="109" t="str">
        <f>A7</f>
        <v>BIG</v>
      </c>
      <c r="K10" s="272"/>
      <c r="L10" s="273"/>
      <c r="M10" s="436">
        <v>0.56299999999999994</v>
      </c>
      <c r="N10" s="437"/>
      <c r="O10" s="423"/>
      <c r="P10" s="140" t="s">
        <v>48</v>
      </c>
      <c r="Q10" s="141" t="s">
        <v>48</v>
      </c>
      <c r="R10" s="142"/>
      <c r="S10" s="433">
        <v>0.872</v>
      </c>
      <c r="T10" s="422"/>
      <c r="U10" s="438"/>
      <c r="V10" s="421">
        <v>0.74829999999999997</v>
      </c>
      <c r="W10" s="422"/>
      <c r="X10" s="422"/>
      <c r="Y10" s="433">
        <v>0.49630000000000002</v>
      </c>
      <c r="Z10" s="422"/>
      <c r="AA10" s="423"/>
      <c r="AB10" s="143"/>
      <c r="AC10" s="144"/>
      <c r="AD10" s="265"/>
      <c r="AE10" s="213"/>
      <c r="AF10" s="146"/>
      <c r="AG10" s="248"/>
      <c r="AH10" s="243"/>
      <c r="AI10" s="158"/>
      <c r="AJ10" s="149"/>
      <c r="AK10" s="150"/>
      <c r="AL10" s="151"/>
      <c r="AM10" s="152"/>
      <c r="AN10" s="153"/>
      <c r="AO10" s="154"/>
    </row>
    <row r="11" spans="1:52" s="110" customFormat="1" ht="21" customHeight="1">
      <c r="A11" s="82"/>
      <c r="B11" s="102" t="str">
        <f>A9</f>
        <v>BCE</v>
      </c>
      <c r="C11" s="103"/>
      <c r="D11" s="104"/>
      <c r="E11" s="105" t="str">
        <f t="shared" si="0"/>
        <v/>
      </c>
      <c r="F11" s="106"/>
      <c r="G11" s="105" t="str">
        <f t="shared" si="1"/>
        <v/>
      </c>
      <c r="H11" s="107"/>
      <c r="I11" s="108"/>
      <c r="J11" s="109" t="str">
        <f>A5</f>
        <v>WBA</v>
      </c>
      <c r="K11" s="272"/>
      <c r="L11" s="273"/>
      <c r="M11" s="429" t="s">
        <v>62</v>
      </c>
      <c r="N11" s="430"/>
      <c r="O11" s="219">
        <v>2</v>
      </c>
      <c r="P11" s="431" t="s">
        <v>62</v>
      </c>
      <c r="Q11" s="430"/>
      <c r="R11" s="219">
        <v>4</v>
      </c>
      <c r="S11" s="112"/>
      <c r="T11" s="113"/>
      <c r="U11" s="204"/>
      <c r="V11" s="429"/>
      <c r="W11" s="430"/>
      <c r="X11" s="195"/>
      <c r="Y11" s="112"/>
      <c r="Z11" s="115"/>
      <c r="AA11" s="114"/>
      <c r="AB11" s="431" t="s">
        <v>62</v>
      </c>
      <c r="AC11" s="430"/>
      <c r="AD11" s="230">
        <v>6</v>
      </c>
      <c r="AE11" s="211"/>
      <c r="AF11" s="156"/>
      <c r="AG11" s="249"/>
      <c r="AH11" s="244"/>
      <c r="AI11" s="158"/>
      <c r="AJ11" s="149"/>
      <c r="AK11" s="159"/>
      <c r="AL11" s="123">
        <f>AL8</f>
        <v>0</v>
      </c>
      <c r="AM11" s="123">
        <f>AM8</f>
        <v>0</v>
      </c>
      <c r="AN11" s="123">
        <f>AN8</f>
        <v>0</v>
      </c>
      <c r="AO11" s="123">
        <f>AO8</f>
        <v>0</v>
      </c>
    </row>
    <row r="12" spans="1:52" ht="32" customHeight="1">
      <c r="A12" s="82"/>
      <c r="B12" s="102" t="str">
        <f>B11</f>
        <v>BCE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POT</v>
      </c>
      <c r="K12" s="270"/>
      <c r="L12" s="271" t="str">
        <f>A7</f>
        <v>BIG</v>
      </c>
      <c r="M12" s="227"/>
      <c r="N12" s="222">
        <v>0</v>
      </c>
      <c r="O12" s="221"/>
      <c r="P12" s="220"/>
      <c r="Q12" s="222">
        <v>0</v>
      </c>
      <c r="R12" s="221"/>
      <c r="S12" s="128"/>
      <c r="T12" s="129"/>
      <c r="U12" s="202"/>
      <c r="V12" s="201"/>
      <c r="W12" s="129"/>
      <c r="X12" s="210"/>
      <c r="Y12" s="128"/>
      <c r="Z12" s="129"/>
      <c r="AA12" s="262"/>
      <c r="AB12" s="128"/>
      <c r="AC12" s="129">
        <v>2</v>
      </c>
      <c r="AD12" s="202"/>
      <c r="AE12" s="212">
        <f>SUM(N12:AC12)</f>
        <v>2</v>
      </c>
      <c r="AF12" s="132">
        <f>SUM(M11:AD11)</f>
        <v>12</v>
      </c>
      <c r="AG12" s="241">
        <f>AVERAGE(M13:AD13)</f>
        <v>0.66306666666666658</v>
      </c>
      <c r="AH12" s="388">
        <v>5</v>
      </c>
      <c r="AI12" s="234" t="e">
        <f>IF(#REF!&lt;$C$2,"ê","")</f>
        <v>#REF!</v>
      </c>
      <c r="AJ12" s="136"/>
      <c r="AK12" s="137" t="e">
        <f>IF(#REF!&gt;AO11,"Ü",AE12+#REF!/AM12)</f>
        <v>#REF!</v>
      </c>
      <c r="AL12" s="133" t="e">
        <f>AE12+#REF!/AL11</f>
        <v>#REF!</v>
      </c>
      <c r="AM12" s="132">
        <f>AM11</f>
        <v>0</v>
      </c>
      <c r="AN12" s="132">
        <f>AN11</f>
        <v>0</v>
      </c>
      <c r="AO12" s="132">
        <f>AO11</f>
        <v>0</v>
      </c>
      <c r="AP12" s="138">
        <f>COUNT(N12:AD12)</f>
        <v>3</v>
      </c>
    </row>
    <row r="13" spans="1:52" s="59" customFormat="1" ht="21" customHeight="1" thickBot="1">
      <c r="A13" s="82"/>
      <c r="B13" s="102" t="str">
        <f>B12</f>
        <v>BCE</v>
      </c>
      <c r="C13" s="103"/>
      <c r="D13" s="104"/>
      <c r="E13" s="105" t="str">
        <f t="shared" si="0"/>
        <v/>
      </c>
      <c r="F13" s="106"/>
      <c r="G13" s="105" t="str">
        <f t="shared" si="1"/>
        <v/>
      </c>
      <c r="H13" s="107"/>
      <c r="I13" s="108"/>
      <c r="J13" s="109" t="str">
        <f>A7</f>
        <v>BIG</v>
      </c>
      <c r="K13" s="272"/>
      <c r="L13" s="273"/>
      <c r="M13" s="432">
        <v>0.51900000000000002</v>
      </c>
      <c r="N13" s="425"/>
      <c r="O13" s="426"/>
      <c r="P13" s="424">
        <v>0.69059999999999999</v>
      </c>
      <c r="Q13" s="425"/>
      <c r="R13" s="426"/>
      <c r="S13" s="207" t="s">
        <v>48</v>
      </c>
      <c r="T13" s="208" t="s">
        <v>48</v>
      </c>
      <c r="U13" s="209"/>
      <c r="V13" s="205"/>
      <c r="W13" s="206"/>
      <c r="X13" s="217"/>
      <c r="Y13" s="263"/>
      <c r="Z13" s="206"/>
      <c r="AA13" s="264"/>
      <c r="AB13" s="424">
        <v>0.77959999999999996</v>
      </c>
      <c r="AC13" s="425"/>
      <c r="AD13" s="444"/>
      <c r="AE13" s="213"/>
      <c r="AF13" s="146"/>
      <c r="AG13" s="248"/>
      <c r="AH13" s="243"/>
      <c r="AI13" s="158"/>
      <c r="AJ13" s="149"/>
      <c r="AK13" s="150"/>
      <c r="AL13" s="151"/>
      <c r="AM13" s="152"/>
      <c r="AN13" s="153"/>
      <c r="AO13" s="154"/>
    </row>
    <row r="14" spans="1:52" s="110" customFormat="1" ht="21" customHeight="1">
      <c r="A14" s="82"/>
      <c r="B14" s="102" t="str">
        <f>B13</f>
        <v>BCE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AUG</v>
      </c>
      <c r="K14" s="272"/>
      <c r="L14" s="273"/>
      <c r="M14" s="196" t="s">
        <v>62</v>
      </c>
      <c r="N14" s="199"/>
      <c r="O14" s="199">
        <v>3</v>
      </c>
      <c r="P14" s="431" t="s">
        <v>62</v>
      </c>
      <c r="Q14" s="430"/>
      <c r="R14" s="219">
        <v>8</v>
      </c>
      <c r="S14" s="199"/>
      <c r="T14" s="199"/>
      <c r="U14" s="200"/>
      <c r="V14" s="196"/>
      <c r="W14" s="197"/>
      <c r="X14" s="198"/>
      <c r="Y14" s="427" t="s">
        <v>62</v>
      </c>
      <c r="Z14" s="428"/>
      <c r="AA14" s="228">
        <v>6</v>
      </c>
      <c r="AB14" s="427" t="s">
        <v>62</v>
      </c>
      <c r="AC14" s="428"/>
      <c r="AD14" s="225">
        <v>10</v>
      </c>
      <c r="AE14" s="211"/>
      <c r="AF14" s="156"/>
      <c r="AG14" s="249"/>
      <c r="AH14" s="244"/>
      <c r="AI14" s="158"/>
      <c r="AJ14" s="149"/>
      <c r="AK14" s="159"/>
      <c r="AL14" s="123">
        <f>AL11</f>
        <v>0</v>
      </c>
      <c r="AM14" s="123">
        <f>AM11</f>
        <v>0</v>
      </c>
      <c r="AN14" s="123">
        <f>AN11</f>
        <v>0</v>
      </c>
      <c r="AO14" s="123">
        <f>AO11</f>
        <v>0</v>
      </c>
    </row>
    <row r="15" spans="1:52" ht="32" customHeight="1">
      <c r="A15" s="82"/>
      <c r="B15" s="102" t="str">
        <f>A10</f>
        <v>GBK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WBA</v>
      </c>
      <c r="K15" s="270"/>
      <c r="L15" s="271" t="str">
        <f>A8</f>
        <v>AUG</v>
      </c>
      <c r="M15" s="201"/>
      <c r="N15" s="222">
        <v>0</v>
      </c>
      <c r="O15" s="210"/>
      <c r="P15" s="220"/>
      <c r="Q15" s="222">
        <v>2</v>
      </c>
      <c r="R15" s="221"/>
      <c r="S15" s="194"/>
      <c r="T15" s="129"/>
      <c r="U15" s="202"/>
      <c r="V15" s="201"/>
      <c r="W15" s="129"/>
      <c r="X15" s="130"/>
      <c r="Y15" s="220"/>
      <c r="Z15" s="222">
        <v>2</v>
      </c>
      <c r="AA15" s="221"/>
      <c r="AB15" s="220"/>
      <c r="AC15" s="222">
        <v>2</v>
      </c>
      <c r="AD15" s="226"/>
      <c r="AE15" s="212">
        <f>SUM(N15:AC15)</f>
        <v>6</v>
      </c>
      <c r="AF15" s="132">
        <f>SUM(M14:AD14)</f>
        <v>27</v>
      </c>
      <c r="AG15" s="241">
        <f>AVERAGE(M16:AD16)</f>
        <v>0.78290000000000004</v>
      </c>
      <c r="AH15" s="388">
        <v>2</v>
      </c>
      <c r="AI15" s="234" t="e">
        <f>IF(#REF!&lt;$C$2,"ê","")</f>
        <v>#REF!</v>
      </c>
      <c r="AJ15" s="136"/>
      <c r="AK15" s="137" t="e">
        <f>IF(#REF!&gt;AO14,"Ü",AE15+#REF!/AM15)</f>
        <v>#REF!</v>
      </c>
      <c r="AL15" s="133" t="e">
        <f>AE15+#REF!/AL14</f>
        <v>#REF!</v>
      </c>
      <c r="AM15" s="132">
        <f>AM14</f>
        <v>0</v>
      </c>
      <c r="AN15" s="132">
        <f>AN14</f>
        <v>0</v>
      </c>
      <c r="AO15" s="132">
        <f>AO14</f>
        <v>0</v>
      </c>
      <c r="AP15" s="138">
        <f>COUNT(N15:AD15)</f>
        <v>4</v>
      </c>
    </row>
    <row r="16" spans="1:52" s="59" customFormat="1" ht="21" customHeight="1">
      <c r="A16" s="82"/>
      <c r="B16" s="102" t="str">
        <f>B15</f>
        <v>GBK</v>
      </c>
      <c r="C16" s="103"/>
      <c r="D16" s="104"/>
      <c r="E16" s="105" t="str">
        <f t="shared" si="0"/>
        <v/>
      </c>
      <c r="F16" s="106"/>
      <c r="G16" s="105" t="str">
        <f t="shared" si="1"/>
        <v/>
      </c>
      <c r="H16" s="107"/>
      <c r="I16" s="108"/>
      <c r="J16" s="109" t="str">
        <f>A6</f>
        <v>POT</v>
      </c>
      <c r="K16" s="272"/>
      <c r="L16" s="273"/>
      <c r="M16" s="421">
        <v>0.73360000000000003</v>
      </c>
      <c r="N16" s="422"/>
      <c r="O16" s="423"/>
      <c r="P16" s="433">
        <v>0.86899999999999999</v>
      </c>
      <c r="Q16" s="422"/>
      <c r="R16" s="423"/>
      <c r="S16" s="214"/>
      <c r="T16" s="215"/>
      <c r="U16" s="218"/>
      <c r="V16" s="203" t="s">
        <v>48</v>
      </c>
      <c r="W16" s="141" t="s">
        <v>48</v>
      </c>
      <c r="X16" s="142"/>
      <c r="Y16" s="456">
        <v>0.60199999999999998</v>
      </c>
      <c r="Z16" s="457"/>
      <c r="AA16" s="458"/>
      <c r="AB16" s="433">
        <v>0.92700000000000005</v>
      </c>
      <c r="AC16" s="422"/>
      <c r="AD16" s="438"/>
      <c r="AE16" s="213"/>
      <c r="AF16" s="146"/>
      <c r="AG16" s="248"/>
      <c r="AH16" s="243"/>
      <c r="AI16" s="158"/>
      <c r="AJ16" s="149"/>
      <c r="AK16" s="150"/>
      <c r="AL16" s="151"/>
      <c r="AM16" s="152"/>
      <c r="AN16" s="153"/>
      <c r="AO16" s="154"/>
    </row>
    <row r="17" spans="1:42" s="110" customFormat="1" ht="21" customHeight="1">
      <c r="A17" s="82"/>
      <c r="B17" s="102" t="str">
        <f>B16</f>
        <v>GBK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BIG</v>
      </c>
      <c r="K17" s="272"/>
      <c r="L17" s="273"/>
      <c r="M17" s="434" t="s">
        <v>62</v>
      </c>
      <c r="N17" s="435"/>
      <c r="O17" s="229">
        <v>0</v>
      </c>
      <c r="P17" s="112" t="s">
        <v>62</v>
      </c>
      <c r="Q17" s="115"/>
      <c r="R17" s="405">
        <v>8</v>
      </c>
      <c r="S17" s="112"/>
      <c r="T17" s="115"/>
      <c r="U17" s="204"/>
      <c r="V17" s="434" t="s">
        <v>62</v>
      </c>
      <c r="W17" s="435"/>
      <c r="X17" s="229">
        <v>4</v>
      </c>
      <c r="Y17" s="112"/>
      <c r="Z17" s="113"/>
      <c r="AA17" s="114"/>
      <c r="AB17" s="431" t="s">
        <v>62</v>
      </c>
      <c r="AC17" s="430"/>
      <c r="AD17" s="230">
        <v>8</v>
      </c>
      <c r="AE17" s="211"/>
      <c r="AF17" s="156"/>
      <c r="AG17" s="249"/>
      <c r="AH17" s="244"/>
      <c r="AI17" s="158"/>
      <c r="AJ17" s="149"/>
      <c r="AK17" s="159"/>
      <c r="AL17" s="123">
        <f>AL14</f>
        <v>0</v>
      </c>
      <c r="AM17" s="123">
        <f>AM14</f>
        <v>0</v>
      </c>
      <c r="AN17" s="123">
        <f>AN14</f>
        <v>0</v>
      </c>
      <c r="AO17" s="123">
        <f>AO14</f>
        <v>0</v>
      </c>
    </row>
    <row r="18" spans="1:42" ht="32" customHeight="1">
      <c r="A18" s="82"/>
      <c r="B18" s="102" t="str">
        <f>B17</f>
        <v>GBK</v>
      </c>
      <c r="C18" s="103"/>
      <c r="D18" s="104"/>
      <c r="E18" s="105" t="str">
        <f t="shared" si="0"/>
        <v/>
      </c>
      <c r="F18" s="106"/>
      <c r="G18" s="105" t="str">
        <f t="shared" si="1"/>
        <v/>
      </c>
      <c r="H18" s="107"/>
      <c r="I18" s="108"/>
      <c r="J18" s="109" t="str">
        <f>A8</f>
        <v>AUG</v>
      </c>
      <c r="K18" s="270"/>
      <c r="L18" s="271" t="str">
        <f>A9</f>
        <v>BCE</v>
      </c>
      <c r="M18" s="227"/>
      <c r="N18" s="222">
        <v>0</v>
      </c>
      <c r="O18" s="221"/>
      <c r="P18" s="128"/>
      <c r="Q18" s="222">
        <v>2</v>
      </c>
      <c r="R18" s="130"/>
      <c r="S18" s="128"/>
      <c r="T18" s="129"/>
      <c r="U18" s="202"/>
      <c r="V18" s="227"/>
      <c r="W18" s="356">
        <v>0</v>
      </c>
      <c r="X18" s="221"/>
      <c r="Y18" s="128"/>
      <c r="Z18" s="129"/>
      <c r="AA18" s="130"/>
      <c r="AB18" s="220"/>
      <c r="AC18" s="222">
        <v>2</v>
      </c>
      <c r="AD18" s="226"/>
      <c r="AE18" s="212">
        <f>SUM(N18:AC18)</f>
        <v>4</v>
      </c>
      <c r="AF18" s="132">
        <f>SUM(M17:AD17)</f>
        <v>20</v>
      </c>
      <c r="AG18" s="241">
        <f>AVERAGE(M19:AD19)</f>
        <v>0.69072500000000003</v>
      </c>
      <c r="AH18" s="388">
        <v>3</v>
      </c>
      <c r="AI18" s="234" t="e">
        <f>IF(#REF!&lt;$C$2,"ê","")</f>
        <v>#REF!</v>
      </c>
      <c r="AJ18" s="136"/>
      <c r="AK18" s="137" t="e">
        <f>IF(#REF!&gt;AO17,"Ü",AE18+#REF!/AM18)</f>
        <v>#REF!</v>
      </c>
      <c r="AL18" s="133" t="e">
        <f>AE18+#REF!/AL17</f>
        <v>#REF!</v>
      </c>
      <c r="AM18" s="132">
        <f>AM17</f>
        <v>0</v>
      </c>
      <c r="AN18" s="132">
        <f>AN17</f>
        <v>0</v>
      </c>
      <c r="AO18" s="132">
        <f>AO17</f>
        <v>0</v>
      </c>
      <c r="AP18" s="138">
        <f>COUNT(N18:AD18)</f>
        <v>4</v>
      </c>
    </row>
    <row r="19" spans="1:42" s="59" customFormat="1" ht="21" customHeight="1">
      <c r="A19" s="82"/>
      <c r="B19" s="102" t="str">
        <f>B18</f>
        <v>GBK</v>
      </c>
      <c r="C19" s="103"/>
      <c r="D19" s="104"/>
      <c r="E19" s="105" t="str">
        <f t="shared" si="0"/>
        <v/>
      </c>
      <c r="F19" s="106"/>
      <c r="G19" s="105" t="str">
        <f t="shared" si="1"/>
        <v/>
      </c>
      <c r="H19" s="107"/>
      <c r="I19" s="108"/>
      <c r="J19" s="109" t="str">
        <f>A9</f>
        <v>BCE</v>
      </c>
      <c r="K19" s="272"/>
      <c r="L19" s="273"/>
      <c r="M19" s="421">
        <v>0.44290000000000002</v>
      </c>
      <c r="N19" s="422"/>
      <c r="O19" s="423"/>
      <c r="P19" s="433">
        <v>0.874</v>
      </c>
      <c r="Q19" s="422"/>
      <c r="R19" s="423"/>
      <c r="S19" s="143"/>
      <c r="T19" s="144"/>
      <c r="U19" s="265"/>
      <c r="V19" s="459">
        <v>0.77900000000000003</v>
      </c>
      <c r="W19" s="460"/>
      <c r="X19" s="458"/>
      <c r="Y19" s="140"/>
      <c r="Z19" s="141"/>
      <c r="AA19" s="142"/>
      <c r="AB19" s="433">
        <v>0.66700000000000004</v>
      </c>
      <c r="AC19" s="422"/>
      <c r="AD19" s="438"/>
      <c r="AE19" s="213"/>
      <c r="AF19" s="146"/>
      <c r="AG19" s="248"/>
      <c r="AH19" s="243"/>
      <c r="AI19" s="158"/>
      <c r="AJ19" s="149"/>
      <c r="AK19" s="150"/>
      <c r="AL19" s="151"/>
      <c r="AM19" s="152"/>
      <c r="AN19" s="153"/>
      <c r="AO19" s="154"/>
    </row>
    <row r="20" spans="1:42" s="110" customFormat="1" ht="21" customHeight="1">
      <c r="A20" s="82"/>
      <c r="B20" s="160"/>
      <c r="C20" s="160"/>
      <c r="D20" s="160"/>
      <c r="E20" s="161"/>
      <c r="F20" s="160"/>
      <c r="G20" s="161"/>
      <c r="H20" s="160"/>
      <c r="I20" s="160"/>
      <c r="J20" s="160"/>
      <c r="K20" s="272"/>
      <c r="L20" s="273"/>
      <c r="M20" s="429"/>
      <c r="N20" s="430"/>
      <c r="O20" s="219"/>
      <c r="P20" s="431"/>
      <c r="Q20" s="430"/>
      <c r="R20" s="219"/>
      <c r="S20" s="431" t="s">
        <v>62</v>
      </c>
      <c r="T20" s="430"/>
      <c r="U20" s="230">
        <v>4</v>
      </c>
      <c r="V20" s="429" t="s">
        <v>62</v>
      </c>
      <c r="W20" s="430"/>
      <c r="X20" s="219">
        <v>0</v>
      </c>
      <c r="Y20" s="431" t="s">
        <v>62</v>
      </c>
      <c r="Z20" s="430"/>
      <c r="AA20" s="219">
        <v>2</v>
      </c>
      <c r="AB20" s="112"/>
      <c r="AC20" s="113"/>
      <c r="AD20" s="204"/>
      <c r="AE20" s="211"/>
      <c r="AF20" s="156"/>
      <c r="AG20" s="249"/>
      <c r="AH20" s="244"/>
      <c r="AI20" s="158"/>
      <c r="AJ20" s="149"/>
      <c r="AK20" s="159"/>
      <c r="AL20" s="123">
        <f>AL17</f>
        <v>0</v>
      </c>
      <c r="AM20" s="123">
        <f>AM17</f>
        <v>0</v>
      </c>
      <c r="AN20" s="123">
        <f>AN17</f>
        <v>0</v>
      </c>
      <c r="AO20" s="123">
        <f>AO17</f>
        <v>0</v>
      </c>
    </row>
    <row r="21" spans="1:42" ht="32" customHeight="1">
      <c r="A21" s="82"/>
      <c r="B21" s="160"/>
      <c r="C21" s="160"/>
      <c r="D21" s="160"/>
      <c r="E21" s="161"/>
      <c r="F21" s="160"/>
      <c r="G21" s="161"/>
      <c r="H21" s="160"/>
      <c r="I21" s="160"/>
      <c r="J21" s="160"/>
      <c r="K21" s="270"/>
      <c r="L21" s="271" t="str">
        <f>A10</f>
        <v>GBK</v>
      </c>
      <c r="M21" s="227"/>
      <c r="N21" s="222"/>
      <c r="O21" s="221"/>
      <c r="P21" s="220"/>
      <c r="Q21" s="222"/>
      <c r="R21" s="221"/>
      <c r="S21" s="128"/>
      <c r="T21" s="222">
        <v>0</v>
      </c>
      <c r="U21" s="202"/>
      <c r="V21" s="227"/>
      <c r="W21" s="222">
        <v>0</v>
      </c>
      <c r="X21" s="221"/>
      <c r="Y21" s="220"/>
      <c r="Z21" s="222">
        <v>0</v>
      </c>
      <c r="AA21" s="221"/>
      <c r="AB21" s="128"/>
      <c r="AC21" s="129"/>
      <c r="AD21" s="202"/>
      <c r="AE21" s="212">
        <f>SUM(N21:AC21)</f>
        <v>0</v>
      </c>
      <c r="AF21" s="132">
        <f>SUM(M20:AD20)</f>
        <v>6</v>
      </c>
      <c r="AG21" s="241">
        <f>AVERAGE(M22:AD22)</f>
        <v>0.4685333333333333</v>
      </c>
      <c r="AH21" s="388">
        <v>6</v>
      </c>
      <c r="AI21" s="234" t="e">
        <f>IF(#REF!&lt;$C$2,"ê","")</f>
        <v>#REF!</v>
      </c>
      <c r="AJ21" s="136"/>
      <c r="AK21" s="137" t="e">
        <f>IF(#REF!&gt;AO20,"Ü",AE21+#REF!/AM21)</f>
        <v>#REF!</v>
      </c>
      <c r="AL21" s="133" t="e">
        <f>AE21+#REF!/AL20</f>
        <v>#REF!</v>
      </c>
      <c r="AM21" s="132">
        <f>AM20</f>
        <v>0</v>
      </c>
      <c r="AN21" s="132">
        <f>AN20</f>
        <v>0</v>
      </c>
      <c r="AO21" s="132">
        <f>AO20</f>
        <v>0</v>
      </c>
      <c r="AP21" s="138">
        <f>COUNT(N21:AD21)</f>
        <v>3</v>
      </c>
    </row>
    <row r="22" spans="1:42" s="59" customFormat="1" ht="21" customHeight="1" thickBot="1">
      <c r="A22" s="110"/>
      <c r="B22" s="160"/>
      <c r="C22" s="160"/>
      <c r="D22" s="160"/>
      <c r="E22" s="161"/>
      <c r="F22" s="160"/>
      <c r="G22" s="161"/>
      <c r="H22" s="160"/>
      <c r="I22" s="160"/>
      <c r="J22" s="160"/>
      <c r="K22" s="272"/>
      <c r="L22" s="273"/>
      <c r="M22" s="432"/>
      <c r="N22" s="425"/>
      <c r="O22" s="426"/>
      <c r="P22" s="424"/>
      <c r="Q22" s="425"/>
      <c r="R22" s="426"/>
      <c r="S22" s="424">
        <v>0.60260000000000002</v>
      </c>
      <c r="T22" s="425"/>
      <c r="U22" s="444"/>
      <c r="V22" s="432">
        <v>0.39</v>
      </c>
      <c r="W22" s="425"/>
      <c r="X22" s="426"/>
      <c r="Y22" s="424">
        <v>0.41299999999999998</v>
      </c>
      <c r="Z22" s="425"/>
      <c r="AA22" s="426"/>
      <c r="AB22" s="207"/>
      <c r="AC22" s="208" t="s">
        <v>48</v>
      </c>
      <c r="AD22" s="209"/>
      <c r="AE22" s="239"/>
      <c r="AF22" s="240"/>
      <c r="AG22" s="250"/>
      <c r="AH22" s="245"/>
      <c r="AI22" s="158"/>
      <c r="AJ22" s="149"/>
      <c r="AK22" s="150"/>
      <c r="AL22" s="151"/>
      <c r="AM22" s="152"/>
      <c r="AN22" s="153"/>
      <c r="AO22" s="154"/>
    </row>
    <row r="23" spans="1:42" ht="15.75" customHeight="1">
      <c r="A23" s="162"/>
      <c r="B23" s="160"/>
      <c r="C23" s="160"/>
      <c r="D23" s="160"/>
      <c r="E23" s="161"/>
      <c r="F23" s="160"/>
      <c r="G23" s="161"/>
      <c r="H23" s="160"/>
      <c r="I23" s="160"/>
      <c r="J23" s="160"/>
      <c r="K23" s="270"/>
      <c r="L23" s="274"/>
      <c r="M23" s="216"/>
      <c r="N23" s="192"/>
      <c r="O23" s="216"/>
      <c r="P23" s="216"/>
      <c r="Q23" s="192"/>
      <c r="R23" s="216"/>
      <c r="S23" s="216"/>
      <c r="T23" s="192"/>
      <c r="U23" s="216"/>
      <c r="V23" s="216"/>
      <c r="W23" s="192"/>
      <c r="X23" s="216"/>
      <c r="Y23" s="216"/>
      <c r="Z23" s="192"/>
      <c r="AA23" s="216"/>
      <c r="AB23" s="216"/>
      <c r="AC23" s="192"/>
      <c r="AD23" s="216"/>
      <c r="AE23" s="194"/>
      <c r="AF23" s="236"/>
      <c r="AG23" s="194"/>
      <c r="AH23" s="236"/>
      <c r="AI23" s="168"/>
      <c r="AJ23" s="169"/>
    </row>
    <row r="24" spans="1:42" ht="15.75" customHeight="1">
      <c r="A24" s="162"/>
      <c r="B24" s="160"/>
      <c r="C24" s="160"/>
      <c r="D24" s="160"/>
      <c r="E24" s="161"/>
      <c r="F24" s="160"/>
      <c r="G24" s="161"/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</row>
    <row r="25" spans="1:42" ht="15.75" customHeight="1">
      <c r="A25" s="162"/>
      <c r="B25" s="160"/>
      <c r="C25" s="160"/>
      <c r="D25" s="160"/>
      <c r="E25" s="161"/>
      <c r="F25" s="160"/>
      <c r="G25" s="161"/>
      <c r="H25" s="160"/>
      <c r="I25" s="160"/>
      <c r="J25" s="160"/>
      <c r="K25" s="72"/>
      <c r="P25" s="72"/>
      <c r="Q25" s="72"/>
      <c r="R25" s="72"/>
      <c r="AK25" s="172"/>
    </row>
    <row r="26" spans="1:42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K26" s="172"/>
      <c r="AL26" s="447" t="s">
        <v>44</v>
      </c>
    </row>
    <row r="27" spans="1:42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H27" s="449" t="s">
        <v>42</v>
      </c>
      <c r="AK27" s="172"/>
      <c r="AL27" s="447"/>
      <c r="AM27" s="451" t="s">
        <v>45</v>
      </c>
      <c r="AP27" s="445" t="str">
        <f>AP4</f>
        <v>Spiele</v>
      </c>
    </row>
    <row r="28" spans="1:42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H28" s="449"/>
      <c r="AK28" s="172"/>
      <c r="AL28" s="447"/>
      <c r="AM28" s="451"/>
      <c r="AP28" s="445"/>
    </row>
    <row r="29" spans="1:42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H29" s="449"/>
      <c r="AK29" s="172"/>
      <c r="AL29" s="447"/>
      <c r="AM29" s="451"/>
      <c r="AP29" s="445"/>
    </row>
    <row r="30" spans="1:42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450"/>
      <c r="AK30" s="178"/>
      <c r="AL30" s="448"/>
      <c r="AM30" s="452"/>
      <c r="AP30" s="446"/>
    </row>
    <row r="31" spans="1:42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WBA</v>
      </c>
      <c r="AE31" s="181">
        <f>AE6</f>
        <v>8</v>
      </c>
      <c r="AF31" s="181">
        <f>AF6</f>
        <v>32</v>
      </c>
      <c r="AG31" s="181">
        <f>AG6</f>
        <v>0.85055000000000003</v>
      </c>
      <c r="AH31" s="181">
        <f>AH6</f>
        <v>1</v>
      </c>
      <c r="AK31" s="184"/>
      <c r="AL31" s="182" t="e">
        <f>AL6</f>
        <v>#REF!</v>
      </c>
      <c r="AM31" s="181">
        <f>AM6</f>
        <v>0</v>
      </c>
      <c r="AN31" s="181"/>
      <c r="AO31" s="181"/>
      <c r="AP31" s="185">
        <f>AP6</f>
        <v>4</v>
      </c>
    </row>
    <row r="32" spans="1:42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POT</v>
      </c>
      <c r="AE32" s="181">
        <f>AE9</f>
        <v>2</v>
      </c>
      <c r="AF32" s="181">
        <f>AF9</f>
        <v>13</v>
      </c>
      <c r="AG32" s="181">
        <f>AG9</f>
        <v>0.66990000000000005</v>
      </c>
      <c r="AH32" s="181">
        <f>AH9</f>
        <v>4</v>
      </c>
      <c r="AK32" s="184"/>
      <c r="AL32" s="182" t="e">
        <f>AL9</f>
        <v>#REF!</v>
      </c>
      <c r="AM32" s="181">
        <f>AM9</f>
        <v>0</v>
      </c>
      <c r="AP32" s="185">
        <f>AP9</f>
        <v>4</v>
      </c>
    </row>
    <row r="33" spans="1:42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BIG</v>
      </c>
      <c r="AE33" s="181">
        <f>AE12</f>
        <v>2</v>
      </c>
      <c r="AF33" s="181">
        <f>AF12</f>
        <v>12</v>
      </c>
      <c r="AG33" s="181">
        <f>AG12</f>
        <v>0.66306666666666658</v>
      </c>
      <c r="AH33" s="181">
        <f>AH12</f>
        <v>5</v>
      </c>
      <c r="AK33" s="184"/>
      <c r="AL33" s="182" t="e">
        <f>AL12</f>
        <v>#REF!</v>
      </c>
      <c r="AM33" s="181">
        <f>AM12</f>
        <v>0</v>
      </c>
      <c r="AP33" s="185">
        <f>AP12</f>
        <v>3</v>
      </c>
    </row>
    <row r="34" spans="1:42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AUG</v>
      </c>
      <c r="AE34" s="181">
        <f>AE15</f>
        <v>6</v>
      </c>
      <c r="AF34" s="181">
        <f>AF15</f>
        <v>27</v>
      </c>
      <c r="AG34" s="181">
        <f>AG15</f>
        <v>0.78290000000000004</v>
      </c>
      <c r="AH34" s="181">
        <f>AH15</f>
        <v>2</v>
      </c>
      <c r="AK34" s="184"/>
      <c r="AL34" s="182" t="e">
        <f>AL15</f>
        <v>#REF!</v>
      </c>
      <c r="AM34" s="181">
        <f>AM15</f>
        <v>0</v>
      </c>
      <c r="AP34" s="185">
        <f>AP15</f>
        <v>4</v>
      </c>
    </row>
    <row r="35" spans="1:42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BCE</v>
      </c>
      <c r="AE35" s="181">
        <f>AE18</f>
        <v>4</v>
      </c>
      <c r="AF35" s="181">
        <f>AF18</f>
        <v>20</v>
      </c>
      <c r="AG35" s="181">
        <f>AG18</f>
        <v>0.69072500000000003</v>
      </c>
      <c r="AH35" s="181">
        <f>AH18</f>
        <v>3</v>
      </c>
      <c r="AK35" s="184"/>
      <c r="AL35" s="182" t="e">
        <f>AL18</f>
        <v>#REF!</v>
      </c>
      <c r="AM35" s="181">
        <f>AM18</f>
        <v>0</v>
      </c>
      <c r="AP35" s="185">
        <f>AP18</f>
        <v>4</v>
      </c>
    </row>
    <row r="36" spans="1:42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GBK</v>
      </c>
      <c r="AE36" s="181">
        <f>AE21</f>
        <v>0</v>
      </c>
      <c r="AF36" s="181">
        <f>AF21</f>
        <v>6</v>
      </c>
      <c r="AG36" s="181">
        <f>AG21</f>
        <v>0.4685333333333333</v>
      </c>
      <c r="AH36" s="181">
        <f>AH21</f>
        <v>6</v>
      </c>
      <c r="AK36" s="184"/>
      <c r="AL36" s="182" t="e">
        <f>AL21</f>
        <v>#REF!</v>
      </c>
      <c r="AM36" s="181">
        <f>AM21</f>
        <v>0</v>
      </c>
      <c r="AP36" s="185">
        <f>AP21</f>
        <v>3</v>
      </c>
    </row>
    <row r="37" spans="1:42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K37" s="184"/>
      <c r="AL37" s="182"/>
      <c r="AM37" s="181"/>
      <c r="AP37" s="185"/>
    </row>
    <row r="38" spans="1:42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110</v>
      </c>
      <c r="W38" s="188"/>
      <c r="AE38" s="181"/>
      <c r="AF38" s="181"/>
      <c r="AG38" s="181"/>
      <c r="AH38" s="181"/>
      <c r="AK38" s="184"/>
      <c r="AL38" s="182"/>
      <c r="AM38" s="181"/>
      <c r="AP38" s="185"/>
    </row>
    <row r="39" spans="1:42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4.1256750000000002</v>
      </c>
      <c r="W39" s="188"/>
      <c r="AE39" s="181"/>
      <c r="AF39" s="181"/>
      <c r="AG39" s="181"/>
      <c r="AH39" s="181"/>
      <c r="AK39" s="184"/>
      <c r="AL39" s="182"/>
      <c r="AM39" s="189"/>
      <c r="AP39" s="185"/>
    </row>
    <row r="40" spans="1:42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26.662303744235789</v>
      </c>
      <c r="W40" s="188"/>
      <c r="AE40" s="181"/>
      <c r="AF40" s="181"/>
      <c r="AG40" s="181"/>
      <c r="AH40" s="181"/>
      <c r="AK40" s="184"/>
      <c r="AL40" s="182"/>
      <c r="AM40" s="189"/>
      <c r="AP40" s="185"/>
    </row>
    <row r="41" spans="1:42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K41" s="181"/>
      <c r="AL41" s="182"/>
      <c r="AM41" s="181"/>
      <c r="AP41" s="185"/>
    </row>
    <row r="42" spans="1:42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K42" s="181"/>
      <c r="AL42" s="182"/>
      <c r="AM42" s="181"/>
      <c r="AP42" s="185"/>
    </row>
    <row r="43" spans="1:42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K43" s="181"/>
      <c r="AL43" s="182"/>
      <c r="AM43" s="181"/>
      <c r="AP43" s="185"/>
    </row>
    <row r="44" spans="1:42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K44" s="181"/>
      <c r="AL44" s="182"/>
      <c r="AM44" s="181"/>
      <c r="AP44" s="185"/>
    </row>
    <row r="45" spans="1:42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K45" s="181"/>
      <c r="AL45" s="182"/>
      <c r="AM45" s="181"/>
      <c r="AP45" s="185"/>
    </row>
    <row r="46" spans="1:42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2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2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59">
    <mergeCell ref="AP27:AP30"/>
    <mergeCell ref="AL26:AL30"/>
    <mergeCell ref="AE27:AE30"/>
    <mergeCell ref="AF27:AF30"/>
    <mergeCell ref="AG27:AG30"/>
    <mergeCell ref="AH27:AH30"/>
    <mergeCell ref="AM27:AM30"/>
    <mergeCell ref="M20:N20"/>
    <mergeCell ref="P20:Q20"/>
    <mergeCell ref="V20:W20"/>
    <mergeCell ref="Y20:Z20"/>
    <mergeCell ref="M22:O22"/>
    <mergeCell ref="P22:R22"/>
    <mergeCell ref="S22:U22"/>
    <mergeCell ref="V22:X22"/>
    <mergeCell ref="Y22:AA22"/>
    <mergeCell ref="S20:T20"/>
    <mergeCell ref="M17:N17"/>
    <mergeCell ref="V17:W17"/>
    <mergeCell ref="AB17:AC17"/>
    <mergeCell ref="M19:O19"/>
    <mergeCell ref="P19:R19"/>
    <mergeCell ref="V19:X19"/>
    <mergeCell ref="AB19:AD19"/>
    <mergeCell ref="AB13:AD13"/>
    <mergeCell ref="P14:Q14"/>
    <mergeCell ref="Y14:Z14"/>
    <mergeCell ref="AB14:AC14"/>
    <mergeCell ref="M16:O16"/>
    <mergeCell ref="P16:R16"/>
    <mergeCell ref="Y16:AA16"/>
    <mergeCell ref="AB16:AD16"/>
    <mergeCell ref="Y10:AA10"/>
    <mergeCell ref="M11:N11"/>
    <mergeCell ref="P11:Q11"/>
    <mergeCell ref="V11:W11"/>
    <mergeCell ref="M13:O13"/>
    <mergeCell ref="P13:R13"/>
    <mergeCell ref="S8:T8"/>
    <mergeCell ref="V8:W8"/>
    <mergeCell ref="M10:O10"/>
    <mergeCell ref="S10:U10"/>
    <mergeCell ref="V10:X10"/>
    <mergeCell ref="AB11:AC11"/>
    <mergeCell ref="L1:AH1"/>
    <mergeCell ref="L2:AH2"/>
    <mergeCell ref="L3:AH3"/>
    <mergeCell ref="M4:O4"/>
    <mergeCell ref="P4:R4"/>
    <mergeCell ref="S4:U4"/>
    <mergeCell ref="V4:X4"/>
    <mergeCell ref="Y4:AA4"/>
    <mergeCell ref="AB4:AD4"/>
    <mergeCell ref="P5:Q5"/>
    <mergeCell ref="P7:R7"/>
    <mergeCell ref="S7:U7"/>
    <mergeCell ref="V7:X7"/>
    <mergeCell ref="Y7:AA7"/>
    <mergeCell ref="M8:N8"/>
  </mergeCells>
  <phoneticPr fontId="9" type="noConversion"/>
  <conditionalFormatting sqref="AH6:AH12 M13:U13 V16:AD16 AB19:AD19 Y22:AA22 V19:X19 AB13:AD13 M10:AA10 M19:R19 M7:AA7 M16:R16 M22:U22">
    <cfRule type="cellIs" dxfId="93" priority="9" stopIfTrue="1" operator="equal">
      <formula>0</formula>
    </cfRule>
  </conditionalFormatting>
  <conditionalFormatting sqref="Q6 N18 W6 W9 AC6 AC9 Z9 Q15 N9 T6 T9 N12 W12 Z12:AA12 AC12 AC15 Q12 Z21 Z15 W18 AC18 T15 Z6 T18 N21 Q21 W21 T21 Q18 N15">
    <cfRule type="cellIs" dxfId="92" priority="12" stopIfTrue="1" operator="equal">
      <formula>1</formula>
    </cfRule>
  </conditionalFormatting>
  <conditionalFormatting sqref="Q6 N18 W6 W9 AC6 AC9 Z9 Q15 N9 T6 T9 N12 W12 Z12:AA12 AC12 AC15 Q12 Z21">
    <cfRule type="cellIs" dxfId="91" priority="10" stopIfTrue="1" operator="equal">
      <formula>2</formula>
    </cfRule>
    <cfRule type="cellIs" dxfId="90" priority="11" stopIfTrue="1" operator="equal">
      <formula>0</formula>
    </cfRule>
  </conditionalFormatting>
  <conditionalFormatting sqref="W21">
    <cfRule type="cellIs" dxfId="89" priority="7" stopIfTrue="1" operator="equal">
      <formula>2</formula>
    </cfRule>
    <cfRule type="cellIs" dxfId="88" priority="8" stopIfTrue="1" operator="equal">
      <formula>0</formula>
    </cfRule>
  </conditionalFormatting>
  <conditionalFormatting sqref="T21">
    <cfRule type="cellIs" dxfId="87" priority="5" stopIfTrue="1" operator="equal">
      <formula>2</formula>
    </cfRule>
    <cfRule type="cellIs" dxfId="86" priority="6" stopIfTrue="1" operator="equal">
      <formula>0</formula>
    </cfRule>
  </conditionalFormatting>
  <conditionalFormatting sqref="Q18">
    <cfRule type="cellIs" dxfId="85" priority="3" stopIfTrue="1" operator="equal">
      <formula>2</formula>
    </cfRule>
    <cfRule type="cellIs" dxfId="84" priority="4" stopIfTrue="1" operator="equal">
      <formula>0</formula>
    </cfRule>
  </conditionalFormatting>
  <conditionalFormatting sqref="N15">
    <cfRule type="cellIs" dxfId="83" priority="1" stopIfTrue="1" operator="equal">
      <formula>2</formula>
    </cfRule>
    <cfRule type="cellIs" dxfId="82" priority="2" stopIfTrue="1" operator="equal">
      <formula>0</formula>
    </cfRule>
  </conditionalFormatting>
  <printOptions horizontalCentered="1" verticalCentered="1" gridLinesSet="0"/>
  <pageMargins left="0" right="0.22" top="0" bottom="0.54" header="0" footer="0"/>
  <pageSetup paperSize="9" scale="93" pageOrder="overThenDown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 enableFormatConditionsCalculation="0">
    <pageSetUpPr fitToPage="1"/>
  </sheetPr>
  <dimension ref="A1:BC175"/>
  <sheetViews>
    <sheetView showGridLines="0" topLeftCell="L1" zoomScale="80" zoomScaleNormal="80" zoomScalePageLayoutView="80" workbookViewId="0">
      <selection activeCell="S16" sqref="S16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8" width="3.85546875" style="60" bestFit="1" customWidth="1"/>
    <col min="9" max="9" width="4.140625" style="60" bestFit="1" customWidth="1"/>
    <col min="10" max="10" width="28.42578125" style="60" customWidth="1"/>
    <col min="11" max="11" width="3.28515625" style="60" customWidth="1"/>
    <col min="12" max="12" width="16" style="163" customWidth="1"/>
    <col min="13" max="13" width="6" style="75" customWidth="1"/>
    <col min="14" max="14" width="3.28515625" style="60" customWidth="1"/>
    <col min="15" max="15" width="4.140625" style="75" customWidth="1"/>
    <col min="16" max="16" width="6.42578125" style="75" customWidth="1"/>
    <col min="17" max="17" width="3.28515625" style="60" customWidth="1"/>
    <col min="18" max="18" width="4.42578125" style="75" customWidth="1"/>
    <col min="19" max="19" width="6" style="75" customWidth="1"/>
    <col min="20" max="20" width="3.28515625" style="60" customWidth="1"/>
    <col min="21" max="21" width="4" style="75" customWidth="1"/>
    <col min="22" max="22" width="6.140625" style="75" customWidth="1"/>
    <col min="23" max="23" width="4" style="60" customWidth="1"/>
    <col min="24" max="24" width="4.28515625" style="75" customWidth="1"/>
    <col min="25" max="25" width="5.7109375" style="75" customWidth="1"/>
    <col min="26" max="26" width="3.28515625" style="60" customWidth="1"/>
    <col min="27" max="27" width="4.5703125" style="75" customWidth="1"/>
    <col min="28" max="28" width="5.7109375" style="75" customWidth="1"/>
    <col min="29" max="29" width="3.28515625" style="60" customWidth="1"/>
    <col min="30" max="30" width="4.28515625" style="75" customWidth="1"/>
    <col min="31" max="31" width="4.5703125" style="64" customWidth="1"/>
    <col min="32" max="32" width="6.140625" style="76" customWidth="1"/>
    <col min="33" max="33" width="4.5703125" style="76" customWidth="1"/>
    <col min="34" max="34" width="8.28515625" style="76" customWidth="1"/>
    <col min="35" max="35" width="8.42578125" style="77" customWidth="1"/>
    <col min="36" max="36" width="5.140625" style="76" customWidth="1"/>
    <col min="37" max="37" width="5.28515625" style="76" customWidth="1"/>
    <col min="38" max="38" width="2.5703125" style="78" customWidth="1"/>
    <col min="39" max="39" width="2.5703125" style="79" customWidth="1"/>
    <col min="40" max="40" width="5.28515625" style="80" customWidth="1"/>
    <col min="41" max="41" width="6.85546875" style="81" customWidth="1"/>
    <col min="42" max="42" width="3.5703125" style="64" customWidth="1"/>
    <col min="43" max="44" width="2.42578125" style="64" customWidth="1"/>
    <col min="45" max="16384" width="8" style="60"/>
  </cols>
  <sheetData>
    <row r="1" spans="1:55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63"/>
      <c r="AM1" s="63"/>
      <c r="AN1" s="63"/>
      <c r="AO1" s="63"/>
      <c r="AP1" s="63"/>
      <c r="AQ1" s="63"/>
    </row>
    <row r="2" spans="1:55" ht="28">
      <c r="B2" s="65" t="s">
        <v>33</v>
      </c>
      <c r="C2" s="66">
        <v>0</v>
      </c>
      <c r="D2" s="67" t="s">
        <v>34</v>
      </c>
      <c r="E2" s="66">
        <v>300</v>
      </c>
      <c r="J2" s="69" t="s">
        <v>35</v>
      </c>
      <c r="K2" s="70">
        <v>300</v>
      </c>
      <c r="L2" s="440" t="s">
        <v>117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71"/>
      <c r="AM2" s="71"/>
      <c r="AN2" s="71"/>
      <c r="AO2" s="71"/>
      <c r="AP2" s="71"/>
      <c r="AQ2" s="71"/>
    </row>
    <row r="3" spans="1:55" ht="28">
      <c r="G3" s="62"/>
      <c r="J3" s="72"/>
      <c r="K3" s="73">
        <v>20</v>
      </c>
      <c r="L3" s="463" t="s">
        <v>18</v>
      </c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</row>
    <row r="4" spans="1:55" s="91" customFormat="1" ht="39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64" t="s">
        <v>27</v>
      </c>
      <c r="N4" s="464"/>
      <c r="O4" s="464"/>
      <c r="P4" s="464" t="s">
        <v>59</v>
      </c>
      <c r="Q4" s="464"/>
      <c r="R4" s="464"/>
      <c r="S4" s="464" t="s">
        <v>92</v>
      </c>
      <c r="T4" s="464"/>
      <c r="U4" s="464"/>
      <c r="V4" s="465" t="s">
        <v>61</v>
      </c>
      <c r="W4" s="465"/>
      <c r="X4" s="465"/>
      <c r="Y4" s="464" t="s">
        <v>60</v>
      </c>
      <c r="Z4" s="464"/>
      <c r="AA4" s="464"/>
      <c r="AB4" s="441" t="s">
        <v>109</v>
      </c>
      <c r="AC4" s="441"/>
      <c r="AD4" s="441"/>
      <c r="AE4" s="231" t="s">
        <v>13</v>
      </c>
      <c r="AF4" s="232" t="s">
        <v>39</v>
      </c>
      <c r="AG4" s="232" t="s">
        <v>40</v>
      </c>
      <c r="AH4" s="257" t="s">
        <v>16</v>
      </c>
      <c r="AI4" s="258" t="s">
        <v>41</v>
      </c>
      <c r="AJ4" s="259" t="s">
        <v>17</v>
      </c>
      <c r="AK4" s="233" t="s">
        <v>42</v>
      </c>
      <c r="AL4" s="93"/>
      <c r="AM4" s="94"/>
      <c r="AN4" s="95" t="s">
        <v>43</v>
      </c>
      <c r="AO4" s="96" t="s">
        <v>44</v>
      </c>
      <c r="AP4" s="97" t="s">
        <v>45</v>
      </c>
      <c r="AQ4" s="97" t="s">
        <v>46</v>
      </c>
      <c r="AR4" s="98"/>
      <c r="AS4" s="99" t="s">
        <v>47</v>
      </c>
      <c r="AU4" s="100"/>
      <c r="AV4" s="100"/>
      <c r="AW4" s="100"/>
      <c r="BA4" s="100"/>
      <c r="BB4" s="100"/>
      <c r="BC4" s="100"/>
    </row>
    <row r="5" spans="1:55" s="110" customFormat="1" ht="21" customHeight="1" thickTop="1">
      <c r="A5" s="347" t="s">
        <v>64</v>
      </c>
      <c r="B5" s="102" t="str">
        <f>A6</f>
        <v>Wacha (AUG)</v>
      </c>
      <c r="C5" s="103">
        <v>233</v>
      </c>
      <c r="D5" s="104">
        <v>118</v>
      </c>
      <c r="E5" s="105">
        <f t="shared" ref="E5:E19" si="0">IF(F5&gt;0,(INT(1000*C5/F5)/1000),"")</f>
        <v>29.125</v>
      </c>
      <c r="F5" s="106">
        <v>8</v>
      </c>
      <c r="G5" s="105">
        <f t="shared" ref="G5:G25" si="1">IF(F5&gt;0,(INT(1000*I5/F5)/1000),"")</f>
        <v>37.5</v>
      </c>
      <c r="H5" s="107">
        <v>169</v>
      </c>
      <c r="I5" s="108">
        <v>300</v>
      </c>
      <c r="J5" s="109" t="str">
        <f>A5</f>
        <v>Bichler (WBA)</v>
      </c>
      <c r="L5" s="111"/>
      <c r="M5" s="251"/>
      <c r="N5" s="252"/>
      <c r="O5" s="253"/>
      <c r="P5" s="254">
        <f>I5</f>
        <v>300</v>
      </c>
      <c r="Q5" s="255"/>
      <c r="R5" s="253">
        <f>F5</f>
        <v>8</v>
      </c>
      <c r="S5" s="254">
        <f>I6</f>
        <v>300</v>
      </c>
      <c r="T5" s="255"/>
      <c r="U5" s="253">
        <f>F6</f>
        <v>9</v>
      </c>
      <c r="V5" s="254">
        <f>I8</f>
        <v>300</v>
      </c>
      <c r="W5" s="255"/>
      <c r="X5" s="253">
        <f>F8</f>
        <v>6</v>
      </c>
      <c r="Y5" s="254">
        <f>I11</f>
        <v>300</v>
      </c>
      <c r="Z5" s="255"/>
      <c r="AA5" s="253">
        <f>F11</f>
        <v>5</v>
      </c>
      <c r="AB5" s="254"/>
      <c r="AC5" s="255"/>
      <c r="AD5" s="256"/>
      <c r="AE5" s="116"/>
      <c r="AF5" s="117"/>
      <c r="AG5" s="117"/>
      <c r="AH5" s="118">
        <f>MAX(AH6,AH9,AH12,AH15,AH18,AH21)</f>
        <v>42.856999999999999</v>
      </c>
      <c r="AI5" s="118">
        <f>MAX(AI6,AI9,AI12,AI15,AI18,AI21)</f>
        <v>60</v>
      </c>
      <c r="AJ5" s="118">
        <f>MAX(AJ6,AJ9,AJ12,AJ15,AJ18,AJ21)</f>
        <v>280</v>
      </c>
      <c r="AK5" s="119"/>
      <c r="AL5" s="120"/>
      <c r="AM5" s="121"/>
      <c r="AN5" s="122"/>
      <c r="AO5" s="123">
        <f>K2</f>
        <v>300</v>
      </c>
      <c r="AP5" s="124">
        <f>K2</f>
        <v>300</v>
      </c>
      <c r="AQ5" s="125">
        <f>C2</f>
        <v>0</v>
      </c>
      <c r="AR5" s="126">
        <f>E2</f>
        <v>300</v>
      </c>
    </row>
    <row r="6" spans="1:55" ht="32" customHeight="1">
      <c r="A6" s="347" t="s">
        <v>156</v>
      </c>
      <c r="B6" s="102" t="str">
        <f>A7</f>
        <v>Kraus (POT)</v>
      </c>
      <c r="C6" s="103">
        <v>39</v>
      </c>
      <c r="D6" s="104">
        <v>13</v>
      </c>
      <c r="E6" s="105">
        <f t="shared" si="0"/>
        <v>4.3330000000000002</v>
      </c>
      <c r="F6" s="106">
        <v>9</v>
      </c>
      <c r="G6" s="105">
        <f t="shared" si="1"/>
        <v>33.332999999999998</v>
      </c>
      <c r="H6" s="107">
        <v>244</v>
      </c>
      <c r="I6" s="108">
        <v>300</v>
      </c>
      <c r="J6" s="109" t="str">
        <f>A5</f>
        <v>Bichler (WBA)</v>
      </c>
      <c r="L6" s="127" t="str">
        <f>A5</f>
        <v>Bichler (WBA)</v>
      </c>
      <c r="M6" s="128"/>
      <c r="N6" s="129"/>
      <c r="O6" s="130"/>
      <c r="P6" s="128"/>
      <c r="Q6" s="129">
        <f>IF(R5&gt;0,SIGN(P5-M8)+1,"")</f>
        <v>2</v>
      </c>
      <c r="R6" s="130"/>
      <c r="S6" s="128"/>
      <c r="T6" s="129">
        <f>IF(U5&gt;0,SIGN(S5-M11)+1,"")</f>
        <v>2</v>
      </c>
      <c r="U6" s="130"/>
      <c r="V6" s="128"/>
      <c r="W6" s="129">
        <f>IF(X5&gt;0,SIGN(V5-M14)+1,"")</f>
        <v>2</v>
      </c>
      <c r="X6" s="130"/>
      <c r="Y6" s="128"/>
      <c r="Z6" s="129">
        <f>IF(AA5&gt;0,SIGN(Y5-M17)+1,"")</f>
        <v>2</v>
      </c>
      <c r="AA6" s="130"/>
      <c r="AB6" s="128"/>
      <c r="AC6" s="129"/>
      <c r="AD6" s="130"/>
      <c r="AE6" s="131">
        <f>SUM(N6:AD6)</f>
        <v>8</v>
      </c>
      <c r="AF6" s="132">
        <f>SUM(M5,P5,S5,V5,Y5,AB5)</f>
        <v>1200</v>
      </c>
      <c r="AG6" s="132">
        <f>SUM(O5,R5,U5,X5,AA5,AD5)</f>
        <v>28</v>
      </c>
      <c r="AH6" s="133">
        <f>IF(AF6&gt;0,ROUNDDOWN(AF6/AG6,3),"")</f>
        <v>42.856999999999999</v>
      </c>
      <c r="AI6" s="133">
        <f>IF(MAX(N7,Q7,T7,W7,Z7,AC7)=0,"—",MAX(N7,Q7,T7,W7,Z7,AC7))</f>
        <v>60</v>
      </c>
      <c r="AJ6" s="132">
        <f>MAX(O7,R7,U7,X7,AA7,AD7)</f>
        <v>280</v>
      </c>
      <c r="AK6" s="134">
        <f>IF(AG6=0,"",IF(AH6&gt;E2,"Ü",RANK(AN6,AN6:AN22,0)))</f>
        <v>1</v>
      </c>
      <c r="AL6" s="135" t="str">
        <f>IF(AH6&lt;$C$2,"ê","")</f>
        <v/>
      </c>
      <c r="AM6" s="136"/>
      <c r="AN6" s="137">
        <f>IF(AH6&gt;AR5,"Ü",AE6+AH6/AO5)</f>
        <v>8.1428566666666669</v>
      </c>
      <c r="AO6" s="133">
        <f>AE6+AH6/AO5</f>
        <v>8.1428566666666669</v>
      </c>
      <c r="AP6" s="132">
        <f>AP5</f>
        <v>300</v>
      </c>
      <c r="AQ6" s="132">
        <f>AQ5</f>
        <v>0</v>
      </c>
      <c r="AR6" s="132">
        <f>AR5</f>
        <v>300</v>
      </c>
      <c r="AS6" s="138">
        <f>COUNT(N6:AD6)</f>
        <v>4</v>
      </c>
    </row>
    <row r="7" spans="1:55" s="59" customFormat="1" ht="21" customHeight="1">
      <c r="A7" s="101" t="s">
        <v>93</v>
      </c>
      <c r="B7" s="102" t="str">
        <f>B6</f>
        <v>Kraus (POT)</v>
      </c>
      <c r="C7" s="103">
        <v>136</v>
      </c>
      <c r="D7" s="104">
        <v>30</v>
      </c>
      <c r="E7" s="105">
        <f t="shared" si="0"/>
        <v>8.5</v>
      </c>
      <c r="F7" s="106">
        <v>16</v>
      </c>
      <c r="G7" s="105">
        <f t="shared" si="1"/>
        <v>18.75</v>
      </c>
      <c r="H7" s="107">
        <v>142</v>
      </c>
      <c r="I7" s="108">
        <v>300</v>
      </c>
      <c r="J7" s="109" t="str">
        <f>A6</f>
        <v>Wacha (AUG)</v>
      </c>
      <c r="L7" s="139"/>
      <c r="M7" s="140" t="s">
        <v>48</v>
      </c>
      <c r="N7" s="141" t="s">
        <v>48</v>
      </c>
      <c r="O7" s="142"/>
      <c r="P7" s="260">
        <f>IF(R5&gt;0,ROUNDDOWN(P5/R5,3),"")</f>
        <v>37.5</v>
      </c>
      <c r="Q7" s="144">
        <f>IF(Q6&gt;0,P7,"")</f>
        <v>37.5</v>
      </c>
      <c r="R7" s="142">
        <f>H5</f>
        <v>169</v>
      </c>
      <c r="S7" s="260">
        <f>IF(U5&gt;0,ROUNDDOWN(S5/U5,3),"")</f>
        <v>33.332999999999998</v>
      </c>
      <c r="T7" s="144">
        <f>IF(T6&gt;0,S7,"")</f>
        <v>33.332999999999998</v>
      </c>
      <c r="U7" s="142">
        <f>H6</f>
        <v>244</v>
      </c>
      <c r="V7" s="260">
        <f>IF(X5&gt;0,ROUNDDOWN(V5/X5,3),"")</f>
        <v>50</v>
      </c>
      <c r="W7" s="144">
        <f>IF(W6&gt;0,V7,"")</f>
        <v>50</v>
      </c>
      <c r="X7" s="142">
        <f>H8</f>
        <v>276</v>
      </c>
      <c r="Y7" s="260">
        <f>IF(AA5&gt;0,ROUNDDOWN(Y5/AA5,3),"")</f>
        <v>60</v>
      </c>
      <c r="Z7" s="144">
        <f>IF(Z6&gt;0,Y7,"")</f>
        <v>60</v>
      </c>
      <c r="AA7" s="142">
        <f>H11</f>
        <v>280</v>
      </c>
      <c r="AB7" s="260"/>
      <c r="AC7" s="144"/>
      <c r="AD7" s="142"/>
      <c r="AE7" s="145"/>
      <c r="AF7" s="146"/>
      <c r="AG7" s="146"/>
      <c r="AH7" s="147" t="str">
        <f>IF(AH5=AH6,"¯¯¯¯¯¯","")</f>
        <v>¯¯¯¯¯¯</v>
      </c>
      <c r="AI7" s="147" t="str">
        <f>IF(AI5=AI6,"¯¯¯¯¯","")</f>
        <v>¯¯¯¯¯</v>
      </c>
      <c r="AJ7" s="147" t="s">
        <v>103</v>
      </c>
      <c r="AK7" s="148"/>
      <c r="AL7" s="135"/>
      <c r="AM7" s="149"/>
      <c r="AN7" s="150"/>
      <c r="AO7" s="151"/>
      <c r="AP7" s="152"/>
      <c r="AQ7" s="153"/>
      <c r="AR7" s="154"/>
    </row>
    <row r="8" spans="1:55" s="110" customFormat="1" ht="21" customHeight="1">
      <c r="A8" s="101" t="s">
        <v>65</v>
      </c>
      <c r="B8" s="102" t="str">
        <f>A8</f>
        <v>Polaczek (BCE)</v>
      </c>
      <c r="C8" s="103">
        <v>45</v>
      </c>
      <c r="D8" s="104">
        <v>24</v>
      </c>
      <c r="E8" s="105">
        <f t="shared" si="0"/>
        <v>7.5</v>
      </c>
      <c r="F8" s="106">
        <v>6</v>
      </c>
      <c r="G8" s="105">
        <f t="shared" si="1"/>
        <v>50</v>
      </c>
      <c r="H8" s="107">
        <v>276</v>
      </c>
      <c r="I8" s="108">
        <v>300</v>
      </c>
      <c r="J8" s="109" t="str">
        <f>A5</f>
        <v>Bichler (WBA)</v>
      </c>
      <c r="L8" s="139"/>
      <c r="M8" s="112">
        <f>C5</f>
        <v>233</v>
      </c>
      <c r="N8" s="115"/>
      <c r="O8" s="114">
        <f>F5</f>
        <v>8</v>
      </c>
      <c r="P8" s="112"/>
      <c r="Q8" s="113"/>
      <c r="R8" s="114"/>
      <c r="S8" s="112">
        <f>I7</f>
        <v>300</v>
      </c>
      <c r="T8" s="115"/>
      <c r="U8" s="114">
        <f>F7</f>
        <v>16</v>
      </c>
      <c r="V8" s="112">
        <f>I9</f>
        <v>62</v>
      </c>
      <c r="W8" s="115"/>
      <c r="X8" s="114">
        <f>F9</f>
        <v>8</v>
      </c>
      <c r="Y8" s="112"/>
      <c r="Z8" s="115"/>
      <c r="AA8" s="114"/>
      <c r="AB8" s="112">
        <f>I16</f>
        <v>300</v>
      </c>
      <c r="AC8" s="115"/>
      <c r="AD8" s="114">
        <f>F16</f>
        <v>18</v>
      </c>
      <c r="AE8" s="155"/>
      <c r="AF8" s="156"/>
      <c r="AG8" s="156"/>
      <c r="AH8" s="123">
        <f>AH5</f>
        <v>42.856999999999999</v>
      </c>
      <c r="AI8" s="123">
        <f>AI5</f>
        <v>60</v>
      </c>
      <c r="AJ8" s="123">
        <f>AJ5</f>
        <v>280</v>
      </c>
      <c r="AK8" s="157"/>
      <c r="AL8" s="135"/>
      <c r="AM8" s="149"/>
      <c r="AN8" s="123"/>
      <c r="AO8" s="123">
        <f>AO5</f>
        <v>300</v>
      </c>
      <c r="AP8" s="123">
        <f>AP5</f>
        <v>300</v>
      </c>
      <c r="AQ8" s="123">
        <f>AQ5</f>
        <v>0</v>
      </c>
      <c r="AR8" s="123">
        <f>AR5</f>
        <v>300</v>
      </c>
    </row>
    <row r="9" spans="1:55" ht="32" customHeight="1">
      <c r="A9" s="101" t="s">
        <v>81</v>
      </c>
      <c r="B9" s="102" t="str">
        <f>B8</f>
        <v>Polaczek (BCE)</v>
      </c>
      <c r="C9" s="103">
        <v>300</v>
      </c>
      <c r="D9" s="104">
        <v>96</v>
      </c>
      <c r="E9" s="105">
        <f t="shared" si="0"/>
        <v>37.5</v>
      </c>
      <c r="F9" s="106">
        <v>8</v>
      </c>
      <c r="G9" s="105">
        <f t="shared" si="1"/>
        <v>7.75</v>
      </c>
      <c r="H9" s="107">
        <v>21</v>
      </c>
      <c r="I9" s="108">
        <v>62</v>
      </c>
      <c r="J9" s="109" t="str">
        <f>A6</f>
        <v>Wacha (AUG)</v>
      </c>
      <c r="L9" s="127" t="str">
        <f>A6</f>
        <v>Wacha (AUG)</v>
      </c>
      <c r="M9" s="128"/>
      <c r="N9" s="129">
        <f>IF(O8&gt;0,SIGN(M8-P5)+1,"")</f>
        <v>0</v>
      </c>
      <c r="O9" s="130"/>
      <c r="P9" s="128"/>
      <c r="Q9" s="129"/>
      <c r="R9" s="130"/>
      <c r="S9" s="128"/>
      <c r="T9" s="129">
        <f>IF(U8&gt;0,SIGN(S8-P11)+1,"")</f>
        <v>2</v>
      </c>
      <c r="U9" s="130"/>
      <c r="V9" s="128"/>
      <c r="W9" s="129">
        <f>IF(X8&gt;0,SIGN(V8-P14)+1,"")</f>
        <v>0</v>
      </c>
      <c r="X9" s="130"/>
      <c r="Y9" s="128"/>
      <c r="Z9" s="129"/>
      <c r="AA9" s="130"/>
      <c r="AB9" s="128"/>
      <c r="AC9" s="129">
        <f>IF(AD8&gt;0,SIGN(AB8-P20)+1,"")</f>
        <v>2</v>
      </c>
      <c r="AD9" s="130"/>
      <c r="AE9" s="131">
        <f>SUM(N9:AD9)</f>
        <v>4</v>
      </c>
      <c r="AF9" s="132">
        <f>SUM(M8,P8,S8,V8,Y8,AB8)</f>
        <v>895</v>
      </c>
      <c r="AG9" s="132">
        <f>SUM(O8,R8,U8,X8,AA8,AD8)</f>
        <v>50</v>
      </c>
      <c r="AH9" s="133">
        <f>IF(AF9&gt;0,ROUNDDOWN(AF9/AG9,3),"")</f>
        <v>17.899999999999999</v>
      </c>
      <c r="AI9" s="133">
        <f>IF(MAX(N10,Q10,T10,W10,Z10,AC10)=0,"—",MAX(N10,Q10,T10,W10,Z10,AC10))</f>
        <v>18.75</v>
      </c>
      <c r="AJ9" s="132">
        <f>MAX(O10,R10,U10,X10,AA10,AD10)</f>
        <v>142</v>
      </c>
      <c r="AK9" s="134">
        <f>IF(AG9=0,"",IF(AH9&gt;E2,"Ü",RANK(AN9,AN6:AN22,0)))</f>
        <v>3</v>
      </c>
      <c r="AL9" s="135" t="str">
        <f>IF(AH9&lt;$C$2,"ê","")</f>
        <v/>
      </c>
      <c r="AM9" s="136"/>
      <c r="AN9" s="137">
        <f>IF(AH9&gt;AR8,"Ü",AE9+AH9/AP9)</f>
        <v>4.0596666666666668</v>
      </c>
      <c r="AO9" s="133">
        <f>AE9+AH9/AO8</f>
        <v>4.0596666666666668</v>
      </c>
      <c r="AP9" s="132">
        <f>AP8</f>
        <v>300</v>
      </c>
      <c r="AQ9" s="132">
        <f>AQ8</f>
        <v>0</v>
      </c>
      <c r="AR9" s="132">
        <f>AR8</f>
        <v>300</v>
      </c>
      <c r="AS9" s="138">
        <f>COUNT(N9:AD9)</f>
        <v>4</v>
      </c>
    </row>
    <row r="10" spans="1:55" s="59" customFormat="1" ht="21" customHeight="1">
      <c r="A10" s="347" t="s">
        <v>118</v>
      </c>
      <c r="B10" s="102" t="str">
        <f>B9</f>
        <v>Polaczek (BCE)</v>
      </c>
      <c r="C10" s="103">
        <v>300</v>
      </c>
      <c r="D10" s="104">
        <v>151</v>
      </c>
      <c r="E10" s="105">
        <f t="shared" si="0"/>
        <v>42.856999999999999</v>
      </c>
      <c r="F10" s="106">
        <v>7</v>
      </c>
      <c r="G10" s="105">
        <f t="shared" si="1"/>
        <v>3.4279999999999999</v>
      </c>
      <c r="H10" s="107">
        <v>10</v>
      </c>
      <c r="I10" s="108">
        <v>24</v>
      </c>
      <c r="J10" s="109" t="str">
        <f>A7</f>
        <v>Kraus (POT)</v>
      </c>
      <c r="L10" s="139"/>
      <c r="M10" s="260">
        <f>IF(O8&gt;0,ROUNDDOWN(M8/O8,3),"")</f>
        <v>29.125</v>
      </c>
      <c r="N10" s="144" t="str">
        <f>IF(N9&gt;0,M10,"")</f>
        <v/>
      </c>
      <c r="O10" s="142">
        <f>D5</f>
        <v>118</v>
      </c>
      <c r="P10" s="140" t="s">
        <v>48</v>
      </c>
      <c r="Q10" s="141" t="s">
        <v>48</v>
      </c>
      <c r="R10" s="142"/>
      <c r="S10" s="260">
        <f>IF(U8&gt;0,ROUNDDOWN(S8/U8,3),"")</f>
        <v>18.75</v>
      </c>
      <c r="T10" s="144">
        <f>IF(T9&gt;0,S10,"")</f>
        <v>18.75</v>
      </c>
      <c r="U10" s="142">
        <f>H7</f>
        <v>142</v>
      </c>
      <c r="V10" s="260">
        <f>IF(X8&gt;0,ROUNDDOWN(V8/X8,3),"")</f>
        <v>7.75</v>
      </c>
      <c r="W10" s="144" t="str">
        <f>IF(W9&gt;0,V10,"")</f>
        <v/>
      </c>
      <c r="X10" s="142">
        <f>H9</f>
        <v>21</v>
      </c>
      <c r="Y10" s="260"/>
      <c r="Z10" s="144"/>
      <c r="AA10" s="142"/>
      <c r="AB10" s="260">
        <f>IF(AD8&gt;0,ROUNDDOWN(AB8/AD8,3),"")</f>
        <v>16.666</v>
      </c>
      <c r="AC10" s="144">
        <f>IF(AC9&gt;0,AB10,"")</f>
        <v>16.666</v>
      </c>
      <c r="AD10" s="335">
        <f>H16</f>
        <v>114</v>
      </c>
      <c r="AE10" s="145"/>
      <c r="AF10" s="146"/>
      <c r="AG10" s="146"/>
      <c r="AH10" s="147" t="str">
        <f>IF(AH8=AH9,"¯¯¯¯¯¯","")</f>
        <v/>
      </c>
      <c r="AI10" s="147" t="str">
        <f>IF(AI8=AI9,"¯¯¯¯¯","")</f>
        <v/>
      </c>
      <c r="AJ10" s="147"/>
      <c r="AK10" s="148"/>
      <c r="AL10" s="158"/>
      <c r="AM10" s="149"/>
      <c r="AN10" s="150"/>
      <c r="AO10" s="151"/>
      <c r="AP10" s="152"/>
      <c r="AQ10" s="153"/>
      <c r="AR10" s="154"/>
    </row>
    <row r="11" spans="1:55" s="110" customFormat="1" ht="21" customHeight="1">
      <c r="A11" s="82"/>
      <c r="B11" s="102" t="str">
        <f>A9</f>
        <v>Rabatscher (BIG)</v>
      </c>
      <c r="C11" s="103">
        <v>49</v>
      </c>
      <c r="D11" s="104">
        <v>45</v>
      </c>
      <c r="E11" s="105">
        <f t="shared" si="0"/>
        <v>9.8000000000000007</v>
      </c>
      <c r="F11" s="106">
        <v>5</v>
      </c>
      <c r="G11" s="105">
        <f t="shared" si="1"/>
        <v>60</v>
      </c>
      <c r="H11" s="107">
        <v>280</v>
      </c>
      <c r="I11" s="108">
        <v>300</v>
      </c>
      <c r="J11" s="109" t="str">
        <f>A5</f>
        <v>Bichler (WBA)</v>
      </c>
      <c r="L11" s="139"/>
      <c r="M11" s="112">
        <f>C6</f>
        <v>39</v>
      </c>
      <c r="N11" s="115"/>
      <c r="O11" s="114">
        <f>F6</f>
        <v>9</v>
      </c>
      <c r="P11" s="112">
        <f>C7</f>
        <v>136</v>
      </c>
      <c r="Q11" s="115"/>
      <c r="R11" s="114">
        <f>F7</f>
        <v>16</v>
      </c>
      <c r="S11" s="112"/>
      <c r="T11" s="113"/>
      <c r="U11" s="114"/>
      <c r="V11" s="112">
        <f>I10</f>
        <v>24</v>
      </c>
      <c r="W11" s="115"/>
      <c r="X11" s="114">
        <f>F10</f>
        <v>7</v>
      </c>
      <c r="Y11" s="112">
        <f>I13</f>
        <v>226</v>
      </c>
      <c r="Z11" s="115"/>
      <c r="AA11" s="114">
        <f>F13</f>
        <v>20</v>
      </c>
      <c r="AB11" s="112"/>
      <c r="AC11" s="115"/>
      <c r="AD11" s="114"/>
      <c r="AE11" s="155"/>
      <c r="AF11" s="156"/>
      <c r="AG11" s="156"/>
      <c r="AH11" s="123">
        <f>AH8</f>
        <v>42.856999999999999</v>
      </c>
      <c r="AI11" s="123">
        <f>AI8</f>
        <v>60</v>
      </c>
      <c r="AJ11" s="123">
        <f>AJ8</f>
        <v>280</v>
      </c>
      <c r="AK11" s="157"/>
      <c r="AL11" s="158"/>
      <c r="AM11" s="149"/>
      <c r="AN11" s="159"/>
      <c r="AO11" s="123">
        <f>AO8</f>
        <v>300</v>
      </c>
      <c r="AP11" s="123">
        <f>AP8</f>
        <v>300</v>
      </c>
      <c r="AQ11" s="123">
        <f>AQ8</f>
        <v>0</v>
      </c>
      <c r="AR11" s="123">
        <f>AR8</f>
        <v>300</v>
      </c>
    </row>
    <row r="12" spans="1:55" ht="32" customHeight="1">
      <c r="A12" s="82"/>
      <c r="B12" s="102" t="str">
        <f>B11</f>
        <v>Rabatscher (BIG)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Wacha (AUG)</v>
      </c>
      <c r="L12" s="127" t="str">
        <f>A7</f>
        <v>Kraus (POT)</v>
      </c>
      <c r="M12" s="128"/>
      <c r="N12" s="129">
        <f>IF(O11&gt;0,SIGN(M11-S5)+1,"")</f>
        <v>0</v>
      </c>
      <c r="O12" s="130"/>
      <c r="P12" s="128"/>
      <c r="Q12" s="129">
        <f>IF(R11&gt;0,SIGN(P11-S8)+1,"")</f>
        <v>0</v>
      </c>
      <c r="R12" s="130"/>
      <c r="S12" s="128"/>
      <c r="T12" s="129"/>
      <c r="U12" s="130"/>
      <c r="V12" s="128"/>
      <c r="W12" s="129">
        <f>IF(X11&gt;0,SIGN(V11-S14)+1,"")</f>
        <v>0</v>
      </c>
      <c r="X12" s="130"/>
      <c r="Y12" s="128"/>
      <c r="Z12" s="129">
        <f>IF(AA11&gt;0,SIGN(Y11-S17)+1,"")</f>
        <v>2</v>
      </c>
      <c r="AA12" s="129"/>
      <c r="AB12" s="128"/>
      <c r="AC12" s="129"/>
      <c r="AD12" s="130"/>
      <c r="AE12" s="131">
        <f>SUM(N12:AD12)</f>
        <v>2</v>
      </c>
      <c r="AF12" s="132">
        <f>SUM(M11,P11,S11,V11,Y11,AB11)</f>
        <v>425</v>
      </c>
      <c r="AG12" s="132">
        <f>SUM(O11,R11,U11,X11,AA11,AD11)</f>
        <v>52</v>
      </c>
      <c r="AH12" s="133">
        <f>IF(AF12&gt;0,ROUNDDOWN(AF12/AG12,3),"")</f>
        <v>8.173</v>
      </c>
      <c r="AI12" s="133">
        <f>IF(MAX(N13,Q13,T13,W13,Z13,AC13)=0,"—",MAX(N13,Q13,T13,W13,Z13,AC13))</f>
        <v>11.3</v>
      </c>
      <c r="AJ12" s="132">
        <f>MAX(O13,R13,U13,X13,AA13,AD13)</f>
        <v>64</v>
      </c>
      <c r="AK12" s="134">
        <f>IF(AG12=0,"",IF(AH12&gt;E2,"Ü",RANK(AN12,AN6:AN22,0)))</f>
        <v>5</v>
      </c>
      <c r="AL12" s="135" t="str">
        <f>IF(AH12&lt;$C$2,"ê","")</f>
        <v/>
      </c>
      <c r="AM12" s="136"/>
      <c r="AN12" s="137">
        <f>IF(AH12&gt;AR11,"Ü",AE12+AH12/AP12)</f>
        <v>2.0272433333333333</v>
      </c>
      <c r="AO12" s="133">
        <f>AE12+AH12/AO11</f>
        <v>2.0272433333333333</v>
      </c>
      <c r="AP12" s="132">
        <f>AP11</f>
        <v>300</v>
      </c>
      <c r="AQ12" s="132">
        <f>AQ11</f>
        <v>0</v>
      </c>
      <c r="AR12" s="132">
        <f>AR11</f>
        <v>300</v>
      </c>
      <c r="AS12" s="138">
        <f>COUNT(N12:AD12)</f>
        <v>4</v>
      </c>
    </row>
    <row r="13" spans="1:55" s="59" customFormat="1" ht="21" customHeight="1">
      <c r="A13" s="82"/>
      <c r="B13" s="102" t="str">
        <f>B12</f>
        <v>Rabatscher (BIG)</v>
      </c>
      <c r="C13" s="103">
        <v>150</v>
      </c>
      <c r="D13" s="104">
        <v>31</v>
      </c>
      <c r="E13" s="105">
        <f t="shared" si="0"/>
        <v>7.5</v>
      </c>
      <c r="F13" s="106">
        <v>20</v>
      </c>
      <c r="G13" s="105">
        <f t="shared" si="1"/>
        <v>11.3</v>
      </c>
      <c r="H13" s="107">
        <v>64</v>
      </c>
      <c r="I13" s="108">
        <v>226</v>
      </c>
      <c r="J13" s="109" t="str">
        <f>A7</f>
        <v>Kraus (POT)</v>
      </c>
      <c r="L13" s="139"/>
      <c r="M13" s="260">
        <f>IF(O11&gt;0,ROUNDDOWN(M11/O11,3),"")</f>
        <v>4.3330000000000002</v>
      </c>
      <c r="N13" s="144" t="str">
        <f>IF(N12&gt;0,M13,"")</f>
        <v/>
      </c>
      <c r="O13" s="142">
        <f>D6</f>
        <v>13</v>
      </c>
      <c r="P13" s="260">
        <f>IF(R11&gt;0,ROUNDDOWN(P11/R11,3),"")</f>
        <v>8.5</v>
      </c>
      <c r="Q13" s="144" t="str">
        <f>IF(Q12&gt;0,P13,"")</f>
        <v/>
      </c>
      <c r="R13" s="142">
        <f>D7</f>
        <v>30</v>
      </c>
      <c r="S13" s="140" t="s">
        <v>48</v>
      </c>
      <c r="T13" s="141" t="s">
        <v>48</v>
      </c>
      <c r="U13" s="142"/>
      <c r="V13" s="260">
        <f>IF(X11&gt;0,ROUNDDOWN(V11/X11,3),"")</f>
        <v>3.4279999999999999</v>
      </c>
      <c r="W13" s="144" t="str">
        <f>IF(W12&gt;0,V13,"")</f>
        <v/>
      </c>
      <c r="X13" s="142">
        <f>H10</f>
        <v>10</v>
      </c>
      <c r="Y13" s="260">
        <f>IF(AA11&gt;0,ROUNDDOWN(Y11/AA11,3),"")</f>
        <v>11.3</v>
      </c>
      <c r="Z13" s="144">
        <f>IF(Z12&gt;0,Y13,"")</f>
        <v>11.3</v>
      </c>
      <c r="AA13" s="142">
        <f>H13</f>
        <v>64</v>
      </c>
      <c r="AB13" s="260"/>
      <c r="AC13" s="144"/>
      <c r="AD13" s="142"/>
      <c r="AE13" s="145"/>
      <c r="AF13" s="146"/>
      <c r="AG13" s="146"/>
      <c r="AH13" s="147" t="str">
        <f>IF(AH11=AH12,"¯¯¯¯¯¯","")</f>
        <v/>
      </c>
      <c r="AI13" s="147" t="str">
        <f>IF(AI11=AI12,"¯¯¯¯¯","")</f>
        <v/>
      </c>
      <c r="AJ13" s="147" t="str">
        <f>IF(AJ11=AJ12,"¯¯¯","")</f>
        <v/>
      </c>
      <c r="AK13" s="148"/>
      <c r="AL13" s="158"/>
      <c r="AM13" s="149"/>
      <c r="AN13" s="150"/>
      <c r="AO13" s="151"/>
      <c r="AP13" s="152"/>
      <c r="AQ13" s="153"/>
      <c r="AR13" s="154"/>
    </row>
    <row r="14" spans="1:55" s="110" customFormat="1" ht="21" customHeight="1">
      <c r="A14" s="82"/>
      <c r="B14" s="102" t="str">
        <f>B13</f>
        <v>Rabatscher (BIG)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Polaczek (BCE)</v>
      </c>
      <c r="L14" s="139"/>
      <c r="M14" s="112">
        <f>C8</f>
        <v>45</v>
      </c>
      <c r="N14" s="115"/>
      <c r="O14" s="114">
        <f>F8</f>
        <v>6</v>
      </c>
      <c r="P14" s="112">
        <f>C9</f>
        <v>300</v>
      </c>
      <c r="Q14" s="115"/>
      <c r="R14" s="114">
        <f>F9</f>
        <v>8</v>
      </c>
      <c r="S14" s="112">
        <f>C10</f>
        <v>300</v>
      </c>
      <c r="T14" s="115"/>
      <c r="U14" s="114">
        <f>F10</f>
        <v>7</v>
      </c>
      <c r="V14" s="112"/>
      <c r="W14" s="113"/>
      <c r="X14" s="114"/>
      <c r="Y14" s="112"/>
      <c r="Z14" s="115"/>
      <c r="AA14" s="114"/>
      <c r="AB14" s="112">
        <f>I18</f>
        <v>225</v>
      </c>
      <c r="AC14" s="115"/>
      <c r="AD14" s="114">
        <f>F18</f>
        <v>20</v>
      </c>
      <c r="AE14" s="155"/>
      <c r="AF14" s="156"/>
      <c r="AG14" s="156"/>
      <c r="AH14" s="123">
        <f>AH11</f>
        <v>42.856999999999999</v>
      </c>
      <c r="AI14" s="123">
        <f>AI11</f>
        <v>60</v>
      </c>
      <c r="AJ14" s="123">
        <f>AJ11</f>
        <v>280</v>
      </c>
      <c r="AK14" s="157"/>
      <c r="AL14" s="158"/>
      <c r="AM14" s="149"/>
      <c r="AN14" s="159"/>
      <c r="AO14" s="123">
        <f>AO11</f>
        <v>300</v>
      </c>
      <c r="AP14" s="123">
        <f>AP11</f>
        <v>300</v>
      </c>
      <c r="AQ14" s="123">
        <f>AQ11</f>
        <v>0</v>
      </c>
      <c r="AR14" s="123">
        <f>AR11</f>
        <v>300</v>
      </c>
    </row>
    <row r="15" spans="1:55" ht="32" customHeight="1">
      <c r="A15" s="82"/>
      <c r="B15" s="102" t="str">
        <f>A10</f>
        <v>Färber (GBK)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Bichler (WBA)</v>
      </c>
      <c r="L15" s="127" t="str">
        <f>A8</f>
        <v>Polaczek (BCE)</v>
      </c>
      <c r="M15" s="128"/>
      <c r="N15" s="129">
        <f>IF(O14&gt;0,SIGN(M14-V5)+1,"")</f>
        <v>0</v>
      </c>
      <c r="O15" s="130"/>
      <c r="P15" s="128"/>
      <c r="Q15" s="129">
        <f>IF(R14&gt;0,SIGN(P14-V8)+1,"")</f>
        <v>2</v>
      </c>
      <c r="R15" s="130"/>
      <c r="S15" s="128"/>
      <c r="T15" s="129">
        <f>IF(U14&gt;0,SIGN(S14-V11)+1,"")</f>
        <v>2</v>
      </c>
      <c r="U15" s="130"/>
      <c r="V15" s="128"/>
      <c r="W15" s="129"/>
      <c r="X15" s="130"/>
      <c r="Y15" s="128"/>
      <c r="Z15" s="129"/>
      <c r="AA15" s="130"/>
      <c r="AB15" s="128"/>
      <c r="AC15" s="129">
        <f>IF(AD14&gt;0,SIGN(AB14-V20)+1,"")</f>
        <v>2</v>
      </c>
      <c r="AD15" s="130"/>
      <c r="AE15" s="131">
        <f>SUM(N15:AD15)</f>
        <v>6</v>
      </c>
      <c r="AF15" s="132">
        <f>SUM(M14,P14,S14,V14,Y14,AB14)</f>
        <v>870</v>
      </c>
      <c r="AG15" s="132">
        <f>SUM(O14,R14,U14,X14,AA14,AD14)</f>
        <v>41</v>
      </c>
      <c r="AH15" s="133">
        <f>IF(AF15&gt;0,ROUNDDOWN(AF15/AG15,3),"")</f>
        <v>21.219000000000001</v>
      </c>
      <c r="AI15" s="133">
        <f>IF(MAX(N16,Q16,T16,W16,Z16,AC16)=0,"—",MAX(N16,Q16,T16,W16,Z16,AC16))</f>
        <v>42.856999999999999</v>
      </c>
      <c r="AJ15" s="132" t="s">
        <v>162</v>
      </c>
      <c r="AK15" s="134">
        <f>IF(AG15=0,"",IF(AH15&gt;E2,"Ü",RANK(AN15,AN6:AN22,0)))</f>
        <v>2</v>
      </c>
      <c r="AL15" s="135" t="str">
        <f>IF(AH15&lt;$C$2,"ê","")</f>
        <v/>
      </c>
      <c r="AM15" s="136"/>
      <c r="AN15" s="137">
        <f>IF(AH15&gt;AR14,"Ü",AE15+AH15/AP15)</f>
        <v>6.0707300000000002</v>
      </c>
      <c r="AO15" s="133">
        <f>AE15+AH15/AO14</f>
        <v>6.0707300000000002</v>
      </c>
      <c r="AP15" s="132">
        <f>AP14</f>
        <v>300</v>
      </c>
      <c r="AQ15" s="132">
        <f>AQ14</f>
        <v>0</v>
      </c>
      <c r="AR15" s="132">
        <f>AR14</f>
        <v>300</v>
      </c>
      <c r="AS15" s="138">
        <f>COUNT(N15:AD15)</f>
        <v>4</v>
      </c>
    </row>
    <row r="16" spans="1:55" s="59" customFormat="1" ht="21" customHeight="1">
      <c r="A16" s="82"/>
      <c r="B16" s="102" t="str">
        <f>B15</f>
        <v>Färber (GBK)</v>
      </c>
      <c r="C16" s="103">
        <v>95</v>
      </c>
      <c r="D16" s="104">
        <v>28</v>
      </c>
      <c r="E16" s="105">
        <f t="shared" si="0"/>
        <v>5.2770000000000001</v>
      </c>
      <c r="F16" s="106">
        <v>18</v>
      </c>
      <c r="G16" s="105">
        <f t="shared" si="1"/>
        <v>16.666</v>
      </c>
      <c r="H16" s="107">
        <v>114</v>
      </c>
      <c r="I16" s="108">
        <v>300</v>
      </c>
      <c r="J16" s="109" t="str">
        <f>A6</f>
        <v>Wacha (AUG)</v>
      </c>
      <c r="L16" s="139"/>
      <c r="M16" s="260">
        <f>IF(O14&gt;0,ROUNDDOWN(M14/O14,3),"")</f>
        <v>7.5</v>
      </c>
      <c r="N16" s="144" t="str">
        <f>IF(N15&gt;0,M16,"")</f>
        <v/>
      </c>
      <c r="O16" s="142">
        <f>D8</f>
        <v>24</v>
      </c>
      <c r="P16" s="260">
        <f>IF(R14&gt;0,ROUNDDOWN(P14/R14,3),"")</f>
        <v>37.5</v>
      </c>
      <c r="Q16" s="144">
        <f>IF(Q15&gt;0,P16,"")</f>
        <v>37.5</v>
      </c>
      <c r="R16" s="142">
        <f>D9</f>
        <v>96</v>
      </c>
      <c r="S16" s="260">
        <f>IF(U14&gt;0,ROUNDDOWN(S14/U14,3),"")</f>
        <v>42.856999999999999</v>
      </c>
      <c r="T16" s="144">
        <f>IF(T15&gt;0,S16,"")</f>
        <v>42.856999999999999</v>
      </c>
      <c r="U16" s="142" t="s">
        <v>162</v>
      </c>
      <c r="V16" s="140" t="s">
        <v>48</v>
      </c>
      <c r="W16" s="141" t="s">
        <v>48</v>
      </c>
      <c r="X16" s="142"/>
      <c r="Y16" s="260"/>
      <c r="Z16" s="144"/>
      <c r="AA16" s="142"/>
      <c r="AB16" s="260">
        <f>IF(AD14&gt;0,ROUNDDOWN(AB14/AD14,3),"")</f>
        <v>11.25</v>
      </c>
      <c r="AC16" s="144">
        <f>IF(AC15&gt;0,AB16,"")</f>
        <v>11.25</v>
      </c>
      <c r="AD16" s="142">
        <f>H18</f>
        <v>58</v>
      </c>
      <c r="AE16" s="145"/>
      <c r="AF16" s="146"/>
      <c r="AG16" s="146"/>
      <c r="AH16" s="147" t="str">
        <f>IF(AH14=AH15,"¯¯¯¯¯¯","")</f>
        <v/>
      </c>
      <c r="AI16" s="147" t="str">
        <f>IF(AI14=AI15,"¯¯¯¯¯","")</f>
        <v/>
      </c>
      <c r="AJ16" s="147" t="str">
        <f>IF(AJ14=AJ15,"¯¯¯","")</f>
        <v/>
      </c>
      <c r="AK16" s="148"/>
      <c r="AL16" s="158"/>
      <c r="AM16" s="149"/>
      <c r="AN16" s="150"/>
      <c r="AO16" s="151"/>
      <c r="AP16" s="152"/>
      <c r="AQ16" s="153"/>
      <c r="AR16" s="154"/>
    </row>
    <row r="17" spans="1:45" s="110" customFormat="1" ht="21" customHeight="1">
      <c r="A17" s="82"/>
      <c r="B17" s="102" t="str">
        <f>B16</f>
        <v>Färber (GBK)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Kraus (POT)</v>
      </c>
      <c r="L17" s="139"/>
      <c r="M17" s="112">
        <f>C11</f>
        <v>49</v>
      </c>
      <c r="N17" s="115"/>
      <c r="O17" s="114">
        <f>F11</f>
        <v>5</v>
      </c>
      <c r="P17" s="112"/>
      <c r="Q17" s="115"/>
      <c r="R17" s="114"/>
      <c r="S17" s="112">
        <f>C13</f>
        <v>150</v>
      </c>
      <c r="T17" s="115"/>
      <c r="U17" s="114">
        <f>F13</f>
        <v>20</v>
      </c>
      <c r="V17" s="112"/>
      <c r="W17" s="115"/>
      <c r="X17" s="114"/>
      <c r="Y17" s="112"/>
      <c r="Z17" s="113"/>
      <c r="AA17" s="114"/>
      <c r="AB17" s="112">
        <f>I19</f>
        <v>156</v>
      </c>
      <c r="AC17" s="115"/>
      <c r="AD17" s="114">
        <f>F19</f>
        <v>19</v>
      </c>
      <c r="AE17" s="155"/>
      <c r="AF17" s="156"/>
      <c r="AG17" s="156"/>
      <c r="AH17" s="123">
        <f>AH14</f>
        <v>42.856999999999999</v>
      </c>
      <c r="AI17" s="123">
        <f>AI14</f>
        <v>60</v>
      </c>
      <c r="AJ17" s="123">
        <f>AJ14</f>
        <v>280</v>
      </c>
      <c r="AK17" s="157"/>
      <c r="AL17" s="158"/>
      <c r="AM17" s="149"/>
      <c r="AN17" s="159"/>
      <c r="AO17" s="123">
        <f>AO14</f>
        <v>300</v>
      </c>
      <c r="AP17" s="123">
        <f>AP14</f>
        <v>300</v>
      </c>
      <c r="AQ17" s="123">
        <f>AQ14</f>
        <v>0</v>
      </c>
      <c r="AR17" s="123">
        <f>AR14</f>
        <v>300</v>
      </c>
    </row>
    <row r="18" spans="1:45" ht="32" customHeight="1">
      <c r="A18" s="82"/>
      <c r="B18" s="102" t="str">
        <f>B17</f>
        <v>Färber (GBK)</v>
      </c>
      <c r="C18" s="103">
        <v>136</v>
      </c>
      <c r="D18" s="104">
        <v>49</v>
      </c>
      <c r="E18" s="105">
        <f t="shared" si="0"/>
        <v>6.8</v>
      </c>
      <c r="F18" s="106">
        <v>20</v>
      </c>
      <c r="G18" s="105">
        <f t="shared" si="1"/>
        <v>11.25</v>
      </c>
      <c r="H18" s="107">
        <v>58</v>
      </c>
      <c r="I18" s="108">
        <v>225</v>
      </c>
      <c r="J18" s="109" t="str">
        <f>A8</f>
        <v>Polaczek (BCE)</v>
      </c>
      <c r="L18" s="127" t="str">
        <f>A9</f>
        <v>Rabatscher (BIG)</v>
      </c>
      <c r="M18" s="128"/>
      <c r="N18" s="129">
        <f>IF(O17&gt;0,SIGN(M17-Y5)+1,"")</f>
        <v>0</v>
      </c>
      <c r="O18" s="130"/>
      <c r="P18" s="128"/>
      <c r="Q18" s="129"/>
      <c r="R18" s="130"/>
      <c r="S18" s="128"/>
      <c r="T18" s="129">
        <f>IF(U17&gt;0,SIGN(S17-Y11)+1,"")</f>
        <v>0</v>
      </c>
      <c r="U18" s="130"/>
      <c r="V18" s="128"/>
      <c r="W18" s="129"/>
      <c r="X18" s="130"/>
      <c r="Y18" s="128"/>
      <c r="Z18" s="129"/>
      <c r="AA18" s="130"/>
      <c r="AB18" s="128"/>
      <c r="AC18" s="129">
        <f>IF(AD17&gt;0,SIGN(AB17-Y20)+1,"")</f>
        <v>0</v>
      </c>
      <c r="AD18" s="130"/>
      <c r="AE18" s="131">
        <f>SUM(N18:AD18)</f>
        <v>0</v>
      </c>
      <c r="AF18" s="132">
        <f>SUM(M17,P17,S17,V17,Y17,AB17)</f>
        <v>355</v>
      </c>
      <c r="AG18" s="132">
        <f>SUM(O17,R17,U17,X17,AA17,AD17)</f>
        <v>44</v>
      </c>
      <c r="AH18" s="133">
        <f>IF(AF18&gt;0,ROUNDDOWN(AF18/AG18,3),"")</f>
        <v>8.0679999999999996</v>
      </c>
      <c r="AI18" s="133" t="str">
        <f>IF(MAX(N19,Q19,T19,W19,Z19,AC19)=0,"—",MAX(N19,Q19,T19,W19,Z19,AC19))</f>
        <v>—</v>
      </c>
      <c r="AJ18" s="132">
        <f>MAX(O19,R19,U19,X19,AA19,AD19)</f>
        <v>45</v>
      </c>
      <c r="AK18" s="134">
        <f>IF(AG18=0,"",IF(AH18&gt;E2,"Ü",RANK(AN18,AN6:AN22,0)))</f>
        <v>6</v>
      </c>
      <c r="AL18" s="135" t="str">
        <f>IF(AH18&lt;$C$2,"ê","")</f>
        <v/>
      </c>
      <c r="AM18" s="136"/>
      <c r="AN18" s="137">
        <f>IF(AH18&gt;AR17,"Ü",AE18+AH18/AP18)</f>
        <v>2.6893333333333332E-2</v>
      </c>
      <c r="AO18" s="133">
        <f>AE18+AH18/AO17</f>
        <v>2.6893333333333332E-2</v>
      </c>
      <c r="AP18" s="132">
        <f>AP17</f>
        <v>300</v>
      </c>
      <c r="AQ18" s="132">
        <f>AQ17</f>
        <v>0</v>
      </c>
      <c r="AR18" s="132">
        <f>AR17</f>
        <v>300</v>
      </c>
      <c r="AS18" s="138">
        <f>COUNT(N18:AD18)</f>
        <v>3</v>
      </c>
    </row>
    <row r="19" spans="1:45" s="59" customFormat="1" ht="21" customHeight="1">
      <c r="A19" s="82"/>
      <c r="B19" s="102" t="str">
        <f>B18</f>
        <v>Färber (GBK)</v>
      </c>
      <c r="C19" s="103">
        <v>300</v>
      </c>
      <c r="D19" s="104">
        <v>106</v>
      </c>
      <c r="E19" s="105">
        <f t="shared" si="0"/>
        <v>15.789</v>
      </c>
      <c r="F19" s="106">
        <v>19</v>
      </c>
      <c r="G19" s="105">
        <f t="shared" si="1"/>
        <v>8.2100000000000009</v>
      </c>
      <c r="H19" s="107">
        <v>42</v>
      </c>
      <c r="I19" s="108">
        <v>156</v>
      </c>
      <c r="J19" s="109" t="str">
        <f>A9</f>
        <v>Rabatscher (BIG)</v>
      </c>
      <c r="L19" s="139"/>
      <c r="M19" s="260">
        <f>IF(O17&gt;0,ROUNDDOWN(M17/O17,3),"")</f>
        <v>9.8000000000000007</v>
      </c>
      <c r="N19" s="144" t="str">
        <f>IF(N18&gt;0,M19,"")</f>
        <v/>
      </c>
      <c r="O19" s="142">
        <f>D11</f>
        <v>45</v>
      </c>
      <c r="P19" s="260"/>
      <c r="Q19" s="144"/>
      <c r="R19" s="142"/>
      <c r="S19" s="260">
        <f>IF(U17&gt;0,ROUNDDOWN(S17/U17,3),"")</f>
        <v>7.5</v>
      </c>
      <c r="T19" s="144" t="str">
        <f>IF(T18&gt;0,S19,"")</f>
        <v/>
      </c>
      <c r="U19" s="142">
        <f>D13</f>
        <v>31</v>
      </c>
      <c r="V19" s="260"/>
      <c r="W19" s="144"/>
      <c r="X19" s="142"/>
      <c r="Y19" s="140" t="s">
        <v>48</v>
      </c>
      <c r="Z19" s="141" t="s">
        <v>48</v>
      </c>
      <c r="AA19" s="142"/>
      <c r="AB19" s="260">
        <f>IF(AD17&gt;0,ROUNDDOWN(AB17/AD17,3),"")</f>
        <v>8.2100000000000009</v>
      </c>
      <c r="AC19" s="144" t="str">
        <f>IF(AC18&gt;0,AB19,"")</f>
        <v/>
      </c>
      <c r="AD19" s="142">
        <f>H19</f>
        <v>42</v>
      </c>
      <c r="AE19" s="145"/>
      <c r="AF19" s="146"/>
      <c r="AG19" s="146"/>
      <c r="AH19" s="147" t="str">
        <f>IF(AH17=AH18,"¯¯¯¯¯¯","")</f>
        <v/>
      </c>
      <c r="AI19" s="147" t="str">
        <f>IF(AI17=AI18,"¯¯¯¯¯","")</f>
        <v/>
      </c>
      <c r="AJ19" s="147" t="str">
        <f>IF(AJ17=AJ18,"¯¯¯","")</f>
        <v/>
      </c>
      <c r="AK19" s="148"/>
      <c r="AL19" s="158"/>
      <c r="AM19" s="149"/>
      <c r="AN19" s="150"/>
      <c r="AO19" s="151"/>
      <c r="AP19" s="152"/>
      <c r="AQ19" s="153"/>
      <c r="AR19" s="154"/>
    </row>
    <row r="20" spans="1:45" s="110" customFormat="1" ht="21" customHeight="1">
      <c r="A20" s="82"/>
      <c r="B20" s="160"/>
      <c r="C20" s="160"/>
      <c r="D20" s="160"/>
      <c r="E20" s="161"/>
      <c r="F20" s="160"/>
      <c r="G20" s="105" t="str">
        <f t="shared" si="1"/>
        <v/>
      </c>
      <c r="H20" s="160"/>
      <c r="I20" s="160"/>
      <c r="J20" s="160"/>
      <c r="L20" s="139"/>
      <c r="M20" s="112"/>
      <c r="N20" s="115"/>
      <c r="O20" s="114"/>
      <c r="P20" s="112">
        <f>C16</f>
        <v>95</v>
      </c>
      <c r="Q20" s="115"/>
      <c r="R20" s="114">
        <f>F16</f>
        <v>18</v>
      </c>
      <c r="S20" s="112"/>
      <c r="T20" s="115"/>
      <c r="U20" s="114"/>
      <c r="V20" s="261">
        <f>C18</f>
        <v>136</v>
      </c>
      <c r="W20" s="115"/>
      <c r="X20" s="114">
        <f>F18</f>
        <v>20</v>
      </c>
      <c r="Y20" s="112">
        <f>C19</f>
        <v>300</v>
      </c>
      <c r="Z20" s="115"/>
      <c r="AA20" s="114">
        <f>F19</f>
        <v>19</v>
      </c>
      <c r="AB20" s="112"/>
      <c r="AC20" s="113"/>
      <c r="AD20" s="114"/>
      <c r="AE20" s="155"/>
      <c r="AF20" s="156"/>
      <c r="AG20" s="156"/>
      <c r="AH20" s="123">
        <f>AH17</f>
        <v>42.856999999999999</v>
      </c>
      <c r="AI20" s="123">
        <f>AI17</f>
        <v>60</v>
      </c>
      <c r="AJ20" s="123">
        <f>AJ17</f>
        <v>280</v>
      </c>
      <c r="AK20" s="157"/>
      <c r="AL20" s="158"/>
      <c r="AM20" s="149"/>
      <c r="AN20" s="159"/>
      <c r="AO20" s="123">
        <f>AO17</f>
        <v>300</v>
      </c>
      <c r="AP20" s="123">
        <f>AP17</f>
        <v>300</v>
      </c>
      <c r="AQ20" s="123">
        <f>AQ17</f>
        <v>0</v>
      </c>
      <c r="AR20" s="123">
        <f>AR17</f>
        <v>300</v>
      </c>
    </row>
    <row r="21" spans="1:45" ht="32" customHeight="1">
      <c r="A21" s="82"/>
      <c r="B21" s="160"/>
      <c r="C21" s="160"/>
      <c r="D21" s="160"/>
      <c r="E21" s="161"/>
      <c r="F21" s="160"/>
      <c r="G21" s="105" t="str">
        <f t="shared" si="1"/>
        <v/>
      </c>
      <c r="H21" s="160"/>
      <c r="I21" s="160"/>
      <c r="J21" s="160"/>
      <c r="L21" s="127" t="str">
        <f>A10</f>
        <v>Färber (GBK)</v>
      </c>
      <c r="M21" s="128"/>
      <c r="N21" s="129"/>
      <c r="O21" s="129"/>
      <c r="P21" s="128"/>
      <c r="Q21" s="129">
        <f>IF(R20&gt;0,SIGN(P20-AB8)+1,"")</f>
        <v>0</v>
      </c>
      <c r="R21" s="130"/>
      <c r="S21" s="128"/>
      <c r="T21" s="129"/>
      <c r="U21" s="130"/>
      <c r="V21" s="128"/>
      <c r="W21" s="129">
        <f>IF(X20&gt;0,SIGN(V20-AB14)+1,"")</f>
        <v>0</v>
      </c>
      <c r="X21" s="130"/>
      <c r="Y21" s="128"/>
      <c r="Z21" s="129">
        <f>IF(AA20&gt;0,SIGN(Y20-AB17)+1,"")</f>
        <v>2</v>
      </c>
      <c r="AA21" s="130"/>
      <c r="AB21" s="128"/>
      <c r="AC21" s="129"/>
      <c r="AD21" s="130"/>
      <c r="AE21" s="131">
        <f>SUM(N21:AD21)</f>
        <v>2</v>
      </c>
      <c r="AF21" s="132">
        <f>SUM(M20,P20,S20,V20,Y20,AB20)</f>
        <v>531</v>
      </c>
      <c r="AG21" s="132">
        <f>SUM(O20,R20,U20,X20,AA20,AD20)</f>
        <v>57</v>
      </c>
      <c r="AH21" s="133">
        <f>IF(AF21&gt;0,ROUNDDOWN(AF21/AG21,3),"")</f>
        <v>9.3149999999999995</v>
      </c>
      <c r="AI21" s="133">
        <f>IF(MAX(N22,Q22,T22,W22,Z22,AC22)=0,"—",MAX(N22,Q22,T22,W22,Z22,AC22))</f>
        <v>15.789</v>
      </c>
      <c r="AJ21" s="132">
        <f>MAX(O22,R22,U22,X22,AA22,AD22)</f>
        <v>106</v>
      </c>
      <c r="AK21" s="134">
        <f>IF(AG21=0,"",IF(AH21&gt;E2,"Ü",RANK(AN21,AN6:AN22,0)))</f>
        <v>4</v>
      </c>
      <c r="AL21" s="135" t="str">
        <f>IF(AH21&lt;$C$2,"ê","")</f>
        <v/>
      </c>
      <c r="AM21" s="136"/>
      <c r="AN21" s="137">
        <f>IF(AH21&gt;AR20,"Ü",AE21+AH21/AP21)</f>
        <v>2.03105</v>
      </c>
      <c r="AO21" s="133">
        <f>AE21+AH21/AO20</f>
        <v>2.03105</v>
      </c>
      <c r="AP21" s="132">
        <f>AP20</f>
        <v>300</v>
      </c>
      <c r="AQ21" s="132">
        <f>AQ20</f>
        <v>0</v>
      </c>
      <c r="AR21" s="132">
        <f>AR20</f>
        <v>300</v>
      </c>
      <c r="AS21" s="138">
        <f>COUNT(N21:AD21)</f>
        <v>3</v>
      </c>
    </row>
    <row r="22" spans="1:45" s="59" customFormat="1" ht="21" customHeight="1" thickBot="1">
      <c r="A22" s="110"/>
      <c r="B22" s="160"/>
      <c r="C22" s="160"/>
      <c r="D22" s="160"/>
      <c r="E22" s="161"/>
      <c r="F22" s="160"/>
      <c r="G22" s="105" t="str">
        <f t="shared" si="1"/>
        <v/>
      </c>
      <c r="H22" s="160"/>
      <c r="I22" s="160"/>
      <c r="J22" s="160"/>
      <c r="L22" s="139"/>
      <c r="M22" s="260"/>
      <c r="N22" s="144"/>
      <c r="O22" s="142"/>
      <c r="P22" s="260">
        <f>IF(R20&gt;0,ROUNDDOWN(P20/R20,3),"")</f>
        <v>5.2770000000000001</v>
      </c>
      <c r="Q22" s="144" t="str">
        <f>IF(Q21&gt;0,P22,"")</f>
        <v/>
      </c>
      <c r="R22" s="142">
        <f>D16</f>
        <v>28</v>
      </c>
      <c r="S22" s="260"/>
      <c r="T22" s="144"/>
      <c r="U22" s="142"/>
      <c r="V22" s="260">
        <f>IF(X20&gt;0,ROUNDDOWN(V20/X20,3),"")</f>
        <v>6.8</v>
      </c>
      <c r="W22" s="144" t="str">
        <f>IF(W21&gt;0,V22,"")</f>
        <v/>
      </c>
      <c r="X22" s="142">
        <f>D18</f>
        <v>49</v>
      </c>
      <c r="Y22" s="260">
        <f>IF(AA20&gt;0,ROUNDDOWN(Y20/AA20,3),"")</f>
        <v>15.789</v>
      </c>
      <c r="Z22" s="144">
        <f>IF(Z21&gt;0,Y22,"")</f>
        <v>15.789</v>
      </c>
      <c r="AA22" s="142">
        <f>D19</f>
        <v>106</v>
      </c>
      <c r="AB22" s="140" t="s">
        <v>48</v>
      </c>
      <c r="AC22" s="141" t="s">
        <v>48</v>
      </c>
      <c r="AD22" s="142"/>
      <c r="AE22" s="145"/>
      <c r="AF22" s="146"/>
      <c r="AG22" s="146"/>
      <c r="AH22" s="147" t="str">
        <f>IF(AH20=AH21,"¯¯¯¯¯¯","")</f>
        <v/>
      </c>
      <c r="AI22" s="147" t="str">
        <f>IF(AI20=AI21,"¯¯¯¯¯","")</f>
        <v/>
      </c>
      <c r="AJ22" s="147" t="str">
        <f>IF(AJ20=AJ21,"¯¯¯","")</f>
        <v/>
      </c>
      <c r="AK22" s="148"/>
      <c r="AL22" s="158"/>
      <c r="AM22" s="149"/>
      <c r="AN22" s="150"/>
      <c r="AO22" s="151"/>
      <c r="AP22" s="152"/>
      <c r="AQ22" s="153"/>
      <c r="AR22" s="154"/>
    </row>
    <row r="23" spans="1:45" ht="19" thickTop="1" thickBot="1">
      <c r="A23" s="162"/>
      <c r="B23" s="160"/>
      <c r="C23" s="160"/>
      <c r="D23" s="160"/>
      <c r="E23" s="161"/>
      <c r="F23" s="160"/>
      <c r="G23" s="105" t="str">
        <f t="shared" si="1"/>
        <v/>
      </c>
      <c r="H23" s="160"/>
      <c r="I23" s="160"/>
      <c r="J23" s="160"/>
      <c r="M23" s="164"/>
      <c r="N23" s="165"/>
      <c r="O23" s="164"/>
      <c r="P23" s="164"/>
      <c r="Q23" s="165"/>
      <c r="R23" s="164"/>
      <c r="S23" s="164"/>
      <c r="T23" s="165"/>
      <c r="U23" s="164"/>
      <c r="V23" s="164"/>
      <c r="W23" s="165"/>
      <c r="X23" s="164"/>
      <c r="Y23" s="164"/>
      <c r="Z23" s="165"/>
      <c r="AA23" s="164"/>
      <c r="AB23" s="376" t="s">
        <v>141</v>
      </c>
      <c r="AC23" s="377"/>
      <c r="AD23" s="378"/>
      <c r="AE23" s="379"/>
      <c r="AF23" s="379">
        <f>SUM(AF6:AF21)</f>
        <v>4276</v>
      </c>
      <c r="AG23" s="379">
        <f>SUM(AG6:AG21)</f>
        <v>272</v>
      </c>
      <c r="AH23" s="380">
        <f>ROUNDDOWN(AF23/AG23,3)</f>
        <v>15.72</v>
      </c>
      <c r="AI23" s="375"/>
      <c r="AJ23" s="166"/>
      <c r="AK23" s="166"/>
      <c r="AL23" s="168"/>
      <c r="AM23" s="169"/>
    </row>
    <row r="24" spans="1:45" ht="15.75" customHeight="1" thickTop="1">
      <c r="A24" s="162"/>
      <c r="B24" s="160"/>
      <c r="C24" s="160"/>
      <c r="D24" s="160"/>
      <c r="E24" s="161"/>
      <c r="F24" s="160"/>
      <c r="G24" s="105" t="str">
        <f t="shared" si="1"/>
        <v/>
      </c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  <c r="AE24" s="266"/>
    </row>
    <row r="25" spans="1:45" ht="15.75" customHeight="1">
      <c r="A25" s="162"/>
      <c r="B25" s="160"/>
      <c r="C25" s="160"/>
      <c r="D25" s="160"/>
      <c r="E25" s="161"/>
      <c r="F25" s="160"/>
      <c r="G25" s="105" t="str">
        <f t="shared" si="1"/>
        <v/>
      </c>
      <c r="H25" s="160"/>
      <c r="I25" s="160"/>
      <c r="J25" s="160"/>
      <c r="K25" s="72"/>
      <c r="P25" s="72"/>
      <c r="Q25" s="72"/>
      <c r="R25" s="72"/>
      <c r="AN25" s="172"/>
    </row>
    <row r="26" spans="1:45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N26" s="172"/>
      <c r="AO26" s="447" t="s">
        <v>44</v>
      </c>
    </row>
    <row r="27" spans="1:45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K27" s="449" t="s">
        <v>42</v>
      </c>
      <c r="AN27" s="172"/>
      <c r="AO27" s="447"/>
      <c r="AP27" s="451" t="s">
        <v>45</v>
      </c>
      <c r="AS27" s="445" t="str">
        <f>AS4</f>
        <v>Spiele</v>
      </c>
    </row>
    <row r="28" spans="1:45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K28" s="449"/>
      <c r="AN28" s="172"/>
      <c r="AO28" s="447"/>
      <c r="AP28" s="451"/>
      <c r="AS28" s="445"/>
    </row>
    <row r="29" spans="1:45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K29" s="449"/>
      <c r="AN29" s="172"/>
      <c r="AO29" s="447"/>
      <c r="AP29" s="451"/>
      <c r="AS29" s="445"/>
    </row>
    <row r="30" spans="1:45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175" t="s">
        <v>16</v>
      </c>
      <c r="AI30" s="176" t="s">
        <v>41</v>
      </c>
      <c r="AJ30" s="177" t="s">
        <v>17</v>
      </c>
      <c r="AK30" s="450"/>
      <c r="AN30" s="178"/>
      <c r="AO30" s="448"/>
      <c r="AP30" s="452"/>
      <c r="AS30" s="446"/>
    </row>
    <row r="31" spans="1:45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Bichler (WBA)</v>
      </c>
      <c r="AE31" s="181">
        <f t="shared" ref="AE31:AK31" si="3">AE6</f>
        <v>8</v>
      </c>
      <c r="AF31" s="181">
        <f t="shared" si="3"/>
        <v>1200</v>
      </c>
      <c r="AG31" s="181">
        <f t="shared" si="3"/>
        <v>28</v>
      </c>
      <c r="AH31" s="181">
        <f t="shared" si="3"/>
        <v>42.856999999999999</v>
      </c>
      <c r="AI31" s="182">
        <f t="shared" si="3"/>
        <v>60</v>
      </c>
      <c r="AJ31" s="183">
        <f t="shared" si="3"/>
        <v>280</v>
      </c>
      <c r="AK31" s="181">
        <f t="shared" si="3"/>
        <v>1</v>
      </c>
      <c r="AN31" s="184"/>
      <c r="AO31" s="182">
        <f>AO6</f>
        <v>8.1428566666666669</v>
      </c>
      <c r="AP31" s="181">
        <f>AP6</f>
        <v>300</v>
      </c>
      <c r="AQ31" s="181"/>
      <c r="AR31" s="181"/>
      <c r="AS31" s="185">
        <f>AS6</f>
        <v>4</v>
      </c>
    </row>
    <row r="32" spans="1:45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Wacha (AUG)</v>
      </c>
      <c r="AE32" s="181">
        <f t="shared" ref="AE32:AK32" si="4">AE9</f>
        <v>4</v>
      </c>
      <c r="AF32" s="181">
        <f t="shared" si="4"/>
        <v>895</v>
      </c>
      <c r="AG32" s="181">
        <f t="shared" si="4"/>
        <v>50</v>
      </c>
      <c r="AH32" s="181">
        <f t="shared" si="4"/>
        <v>17.899999999999999</v>
      </c>
      <c r="AI32" s="182">
        <f t="shared" si="4"/>
        <v>18.75</v>
      </c>
      <c r="AJ32" s="183">
        <f t="shared" si="4"/>
        <v>142</v>
      </c>
      <c r="AK32" s="181">
        <f t="shared" si="4"/>
        <v>3</v>
      </c>
      <c r="AN32" s="184"/>
      <c r="AO32" s="182">
        <f>AO9</f>
        <v>4.0596666666666668</v>
      </c>
      <c r="AP32" s="181">
        <f>AP9</f>
        <v>300</v>
      </c>
      <c r="AS32" s="185">
        <f>AS9</f>
        <v>4</v>
      </c>
    </row>
    <row r="33" spans="1:45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Kraus (POT)</v>
      </c>
      <c r="AE33" s="181">
        <f t="shared" ref="AE33:AK33" si="5">AE12</f>
        <v>2</v>
      </c>
      <c r="AF33" s="181">
        <f t="shared" si="5"/>
        <v>425</v>
      </c>
      <c r="AG33" s="181">
        <f t="shared" si="5"/>
        <v>52</v>
      </c>
      <c r="AH33" s="181">
        <f t="shared" si="5"/>
        <v>8.173</v>
      </c>
      <c r="AI33" s="182">
        <f t="shared" si="5"/>
        <v>11.3</v>
      </c>
      <c r="AJ33" s="183">
        <f t="shared" si="5"/>
        <v>64</v>
      </c>
      <c r="AK33" s="181">
        <f t="shared" si="5"/>
        <v>5</v>
      </c>
      <c r="AN33" s="184"/>
      <c r="AO33" s="182">
        <f>AO12</f>
        <v>2.0272433333333333</v>
      </c>
      <c r="AP33" s="181">
        <f>AP12</f>
        <v>300</v>
      </c>
      <c r="AS33" s="185">
        <f>AS12</f>
        <v>4</v>
      </c>
    </row>
    <row r="34" spans="1:45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Polaczek (BCE)</v>
      </c>
      <c r="AE34" s="181">
        <f t="shared" ref="AE34:AK34" si="6">AE15</f>
        <v>6</v>
      </c>
      <c r="AF34" s="181">
        <f t="shared" si="6"/>
        <v>870</v>
      </c>
      <c r="AG34" s="181">
        <f t="shared" si="6"/>
        <v>41</v>
      </c>
      <c r="AH34" s="181">
        <f t="shared" si="6"/>
        <v>21.219000000000001</v>
      </c>
      <c r="AI34" s="182">
        <f t="shared" si="6"/>
        <v>42.856999999999999</v>
      </c>
      <c r="AJ34" s="183" t="str">
        <f t="shared" si="6"/>
        <v>151*</v>
      </c>
      <c r="AK34" s="181">
        <f t="shared" si="6"/>
        <v>2</v>
      </c>
      <c r="AN34" s="184"/>
      <c r="AO34" s="182">
        <f>AO15</f>
        <v>6.0707300000000002</v>
      </c>
      <c r="AP34" s="181">
        <f>AP15</f>
        <v>300</v>
      </c>
      <c r="AS34" s="185">
        <f>AS15</f>
        <v>4</v>
      </c>
    </row>
    <row r="35" spans="1:45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Rabatscher (BIG)</v>
      </c>
      <c r="AE35" s="181">
        <f t="shared" ref="AE35:AK35" si="7">AE18</f>
        <v>0</v>
      </c>
      <c r="AF35" s="181">
        <f t="shared" si="7"/>
        <v>355</v>
      </c>
      <c r="AG35" s="181">
        <f t="shared" si="7"/>
        <v>44</v>
      </c>
      <c r="AH35" s="181">
        <f t="shared" si="7"/>
        <v>8.0679999999999996</v>
      </c>
      <c r="AI35" s="182" t="str">
        <f t="shared" si="7"/>
        <v>—</v>
      </c>
      <c r="AJ35" s="183">
        <f t="shared" si="7"/>
        <v>45</v>
      </c>
      <c r="AK35" s="181">
        <f t="shared" si="7"/>
        <v>6</v>
      </c>
      <c r="AN35" s="184"/>
      <c r="AO35" s="182">
        <f>AO18</f>
        <v>2.6893333333333332E-2</v>
      </c>
      <c r="AP35" s="181">
        <f>AP18</f>
        <v>300</v>
      </c>
      <c r="AS35" s="185">
        <f>AS18</f>
        <v>3</v>
      </c>
    </row>
    <row r="36" spans="1:45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Färber (GBK)</v>
      </c>
      <c r="AE36" s="181">
        <f t="shared" ref="AE36:AK36" si="8">AE21</f>
        <v>2</v>
      </c>
      <c r="AF36" s="181">
        <f t="shared" si="8"/>
        <v>531</v>
      </c>
      <c r="AG36" s="181">
        <f t="shared" si="8"/>
        <v>57</v>
      </c>
      <c r="AH36" s="181">
        <f t="shared" si="8"/>
        <v>9.3149999999999995</v>
      </c>
      <c r="AI36" s="182">
        <f t="shared" si="8"/>
        <v>15.789</v>
      </c>
      <c r="AJ36" s="183">
        <f t="shared" si="8"/>
        <v>106</v>
      </c>
      <c r="AK36" s="181">
        <f t="shared" si="8"/>
        <v>4</v>
      </c>
      <c r="AN36" s="184"/>
      <c r="AO36" s="182">
        <f>AO21</f>
        <v>2.03105</v>
      </c>
      <c r="AP36" s="181">
        <f>AP21</f>
        <v>300</v>
      </c>
      <c r="AS36" s="185">
        <f>AS21</f>
        <v>3</v>
      </c>
    </row>
    <row r="37" spans="1:45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I37" s="182"/>
      <c r="AJ37" s="183"/>
      <c r="AK37" s="181"/>
      <c r="AN37" s="184"/>
      <c r="AO37" s="182"/>
      <c r="AP37" s="181"/>
      <c r="AS37" s="185"/>
    </row>
    <row r="38" spans="1:45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4276</v>
      </c>
      <c r="W38" s="188"/>
      <c r="AE38" s="181"/>
      <c r="AF38" s="181"/>
      <c r="AG38" s="181"/>
      <c r="AH38" s="181"/>
      <c r="AI38" s="182"/>
      <c r="AJ38" s="183"/>
      <c r="AK38" s="181"/>
      <c r="AN38" s="184"/>
      <c r="AO38" s="182"/>
      <c r="AP38" s="181"/>
      <c r="AS38" s="185"/>
    </row>
    <row r="39" spans="1:45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272</v>
      </c>
      <c r="W39" s="188"/>
      <c r="AE39" s="181"/>
      <c r="AF39" s="181"/>
      <c r="AG39" s="181"/>
      <c r="AH39" s="181"/>
      <c r="AI39" s="182"/>
      <c r="AJ39" s="183"/>
      <c r="AK39" s="181"/>
      <c r="AN39" s="184"/>
      <c r="AO39" s="182"/>
      <c r="AP39" s="189"/>
      <c r="AS39" s="185"/>
    </row>
    <row r="40" spans="1:45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15.720588235294118</v>
      </c>
      <c r="W40" s="188"/>
      <c r="AE40" s="181"/>
      <c r="AF40" s="181"/>
      <c r="AG40" s="181"/>
      <c r="AH40" s="181"/>
      <c r="AI40" s="182"/>
      <c r="AJ40" s="183"/>
      <c r="AK40" s="181"/>
      <c r="AN40" s="184"/>
      <c r="AO40" s="182"/>
      <c r="AP40" s="189"/>
      <c r="AS40" s="185"/>
    </row>
    <row r="41" spans="1:45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I41" s="182"/>
      <c r="AJ41" s="183"/>
      <c r="AK41" s="181"/>
      <c r="AN41" s="181"/>
      <c r="AO41" s="182"/>
      <c r="AP41" s="181"/>
      <c r="AS41" s="185"/>
    </row>
    <row r="42" spans="1:45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I42" s="182"/>
      <c r="AJ42" s="183"/>
      <c r="AK42" s="181"/>
      <c r="AN42" s="181"/>
      <c r="AO42" s="182"/>
      <c r="AP42" s="181"/>
      <c r="AS42" s="185"/>
    </row>
    <row r="43" spans="1:45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I43" s="182"/>
      <c r="AJ43" s="183"/>
      <c r="AK43" s="181"/>
      <c r="AN43" s="181"/>
      <c r="AO43" s="182"/>
      <c r="AP43" s="181"/>
      <c r="AS43" s="185"/>
    </row>
    <row r="44" spans="1:45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I44" s="182"/>
      <c r="AJ44" s="183"/>
      <c r="AK44" s="181"/>
      <c r="AN44" s="181"/>
      <c r="AO44" s="182"/>
      <c r="AP44" s="181"/>
      <c r="AS44" s="185"/>
    </row>
    <row r="45" spans="1:45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I45" s="182"/>
      <c r="AJ45" s="183"/>
      <c r="AK45" s="181"/>
      <c r="AN45" s="181"/>
      <c r="AO45" s="182"/>
      <c r="AP45" s="181"/>
      <c r="AS45" s="185"/>
    </row>
    <row r="46" spans="1:45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5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5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16">
    <mergeCell ref="AS27:AS30"/>
    <mergeCell ref="AO26:AO30"/>
    <mergeCell ref="AE27:AE30"/>
    <mergeCell ref="AF27:AF30"/>
    <mergeCell ref="AG27:AG30"/>
    <mergeCell ref="AK27:AK30"/>
    <mergeCell ref="AP27:AP30"/>
    <mergeCell ref="L1:AK1"/>
    <mergeCell ref="L2:AK2"/>
    <mergeCell ref="L3:AK3"/>
    <mergeCell ref="M4:O4"/>
    <mergeCell ref="P4:R4"/>
    <mergeCell ref="S4:U4"/>
    <mergeCell ref="V4:X4"/>
    <mergeCell ref="Y4:AA4"/>
    <mergeCell ref="AB4:AD4"/>
  </mergeCells>
  <phoneticPr fontId="9" type="noConversion"/>
  <conditionalFormatting sqref="Q6 T6 W6 Z6 AC6 AC9 Z9 W9 T9 N9 N12 Q12 W12 Z12:AA12 AC12 AC15 Z15 T15 Q15 N15 N18 Q18 T18 N21:O21 W18 Q21 T21 W21 AC18 Z21">
    <cfRule type="cellIs" dxfId="81" priority="15" stopIfTrue="1" operator="equal">
      <formula>1</formula>
    </cfRule>
  </conditionalFormatting>
  <conditionalFormatting sqref="M22:AC22 AE22 M5:AD5 M13:AE14 M7:AE8 AF15:AK22 M10:AE11 M16:AE17 M19:AE20 AF6:AJ12">
    <cfRule type="cellIs" dxfId="80" priority="16" stopIfTrue="1" operator="equal">
      <formula>0</formula>
    </cfRule>
  </conditionalFormatting>
  <conditionalFormatting sqref="Q6 T6 W6 Z6 AC6 AC9 Z9 W9 T9 N9 N12 Q12 W12 Z12:AA12 AC12 AC15 Z15 T15 Q15 N15 N18 Q18 T18">
    <cfRule type="cellIs" dxfId="79" priority="13" stopIfTrue="1" operator="equal">
      <formula>2</formula>
    </cfRule>
    <cfRule type="cellIs" dxfId="78" priority="14" stopIfTrue="1" operator="equal">
      <formula>0</formula>
    </cfRule>
  </conditionalFormatting>
  <conditionalFormatting sqref="W18">
    <cfRule type="cellIs" dxfId="77" priority="11" stopIfTrue="1" operator="equal">
      <formula>2</formula>
    </cfRule>
    <cfRule type="cellIs" dxfId="76" priority="12" stopIfTrue="1" operator="equal">
      <formula>0</formula>
    </cfRule>
  </conditionalFormatting>
  <conditionalFormatting sqref="Q21">
    <cfRule type="cellIs" dxfId="75" priority="9" stopIfTrue="1" operator="equal">
      <formula>2</formula>
    </cfRule>
    <cfRule type="cellIs" dxfId="74" priority="10" stopIfTrue="1" operator="equal">
      <formula>0</formula>
    </cfRule>
  </conditionalFormatting>
  <conditionalFormatting sqref="T21">
    <cfRule type="cellIs" dxfId="73" priority="7" stopIfTrue="1" operator="equal">
      <formula>2</formula>
    </cfRule>
    <cfRule type="cellIs" dxfId="72" priority="8" stopIfTrue="1" operator="equal">
      <formula>0</formula>
    </cfRule>
  </conditionalFormatting>
  <conditionalFormatting sqref="W21">
    <cfRule type="cellIs" dxfId="71" priority="5" stopIfTrue="1" operator="equal">
      <formula>2</formula>
    </cfRule>
    <cfRule type="cellIs" dxfId="70" priority="6" stopIfTrue="1" operator="equal">
      <formula>0</formula>
    </cfRule>
  </conditionalFormatting>
  <conditionalFormatting sqref="AC18">
    <cfRule type="cellIs" dxfId="69" priority="3" stopIfTrue="1" operator="equal">
      <formula>2</formula>
    </cfRule>
    <cfRule type="cellIs" dxfId="68" priority="4" stopIfTrue="1" operator="equal">
      <formula>0</formula>
    </cfRule>
  </conditionalFormatting>
  <conditionalFormatting sqref="Z21">
    <cfRule type="cellIs" dxfId="67" priority="1" stopIfTrue="1" operator="equal">
      <formula>2</formula>
    </cfRule>
    <cfRule type="cellIs" dxfId="66" priority="2" stopIfTrue="1" operator="equal">
      <formula>0</formula>
    </cfRule>
  </conditionalFormatting>
  <printOptions horizontalCentered="1" verticalCentered="1" gridLinesSet="0"/>
  <pageMargins left="0" right="0" top="0.12000000000000001" bottom="0.51" header="0" footer="0"/>
  <pageSetup paperSize="9" scale="79" pageOrder="overThenDown" orientation="landscape" horizontalDpi="300" verticalDpi="300"/>
  <headerFooter alignWithMargins="0">
    <oddFooter>&amp;L&amp;16Distanz: 300 / 20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175"/>
  <sheetViews>
    <sheetView showGridLines="0" topLeftCell="K2" zoomScale="80" zoomScaleNormal="80" zoomScalePageLayoutView="80" workbookViewId="0">
      <selection activeCell="M5" sqref="L1:AK1048576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8" width="3.85546875" style="60" bestFit="1" customWidth="1"/>
    <col min="9" max="9" width="4.140625" style="60" bestFit="1" customWidth="1"/>
    <col min="10" max="10" width="28.42578125" style="60" customWidth="1"/>
    <col min="11" max="11" width="3.28515625" style="60" customWidth="1"/>
    <col min="12" max="12" width="16" style="163" customWidth="1"/>
    <col min="13" max="13" width="5.85546875" style="75" customWidth="1"/>
    <col min="14" max="14" width="3.28515625" style="60" customWidth="1"/>
    <col min="15" max="15" width="4.140625" style="75" customWidth="1"/>
    <col min="16" max="16" width="6" style="75" customWidth="1"/>
    <col min="17" max="17" width="3.28515625" style="60" customWidth="1"/>
    <col min="18" max="18" width="3.7109375" style="75" customWidth="1"/>
    <col min="19" max="19" width="6" style="75" customWidth="1"/>
    <col min="20" max="20" width="3.28515625" style="60" customWidth="1"/>
    <col min="21" max="21" width="4" style="75" customWidth="1"/>
    <col min="22" max="22" width="6" style="75" customWidth="1"/>
    <col min="23" max="23" width="4" style="60" customWidth="1"/>
    <col min="24" max="24" width="4.28515625" style="75" customWidth="1"/>
    <col min="25" max="25" width="6.42578125" style="75" customWidth="1"/>
    <col min="26" max="26" width="3.28515625" style="60" customWidth="1"/>
    <col min="27" max="27" width="4.5703125" style="75" customWidth="1"/>
    <col min="28" max="28" width="7.42578125" style="75" customWidth="1"/>
    <col min="29" max="29" width="3.28515625" style="60" customWidth="1"/>
    <col min="30" max="30" width="4.28515625" style="75" customWidth="1"/>
    <col min="31" max="31" width="4.5703125" style="64" customWidth="1"/>
    <col min="32" max="32" width="6.140625" style="76" customWidth="1"/>
    <col min="33" max="33" width="4.5703125" style="76" customWidth="1"/>
    <col min="34" max="34" width="8.28515625" style="76" customWidth="1"/>
    <col min="35" max="35" width="8.42578125" style="77" customWidth="1"/>
    <col min="36" max="36" width="5.140625" style="76" customWidth="1"/>
    <col min="37" max="37" width="5.28515625" style="76" customWidth="1"/>
    <col min="38" max="38" width="2.5703125" style="78" customWidth="1"/>
    <col min="39" max="39" width="2.5703125" style="79" customWidth="1"/>
    <col min="40" max="40" width="5.28515625" style="80" customWidth="1"/>
    <col min="41" max="41" width="6.85546875" style="81" customWidth="1"/>
    <col min="42" max="42" width="3.5703125" style="64" customWidth="1"/>
    <col min="43" max="44" width="2.42578125" style="64" customWidth="1"/>
    <col min="45" max="16384" width="8" style="60"/>
  </cols>
  <sheetData>
    <row r="1" spans="1:55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63"/>
      <c r="AM1" s="63"/>
      <c r="AN1" s="63"/>
      <c r="AO1" s="63"/>
      <c r="AP1" s="63"/>
      <c r="AQ1" s="63"/>
    </row>
    <row r="2" spans="1:55" ht="28">
      <c r="B2" s="65" t="s">
        <v>33</v>
      </c>
      <c r="C2" s="66">
        <v>0</v>
      </c>
      <c r="D2" s="67" t="s">
        <v>34</v>
      </c>
      <c r="E2" s="66">
        <v>300</v>
      </c>
      <c r="J2" s="69" t="s">
        <v>35</v>
      </c>
      <c r="K2" s="70">
        <v>200</v>
      </c>
      <c r="L2" s="440" t="s">
        <v>117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71"/>
      <c r="AM2" s="71"/>
      <c r="AN2" s="71"/>
      <c r="AO2" s="71"/>
      <c r="AP2" s="71"/>
      <c r="AQ2" s="71"/>
    </row>
    <row r="3" spans="1:55" ht="28">
      <c r="G3" s="62"/>
      <c r="J3" s="72"/>
      <c r="K3" s="73">
        <v>20</v>
      </c>
      <c r="L3" s="463" t="s">
        <v>19</v>
      </c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</row>
    <row r="4" spans="1:55" s="91" customFormat="1" ht="39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64" t="s">
        <v>27</v>
      </c>
      <c r="N4" s="464"/>
      <c r="O4" s="464"/>
      <c r="P4" s="464" t="s">
        <v>59</v>
      </c>
      <c r="Q4" s="464"/>
      <c r="R4" s="464"/>
      <c r="S4" s="464" t="s">
        <v>92</v>
      </c>
      <c r="T4" s="464"/>
      <c r="U4" s="464"/>
      <c r="V4" s="465" t="s">
        <v>61</v>
      </c>
      <c r="W4" s="465"/>
      <c r="X4" s="465"/>
      <c r="Y4" s="464" t="s">
        <v>60</v>
      </c>
      <c r="Z4" s="464"/>
      <c r="AA4" s="464"/>
      <c r="AB4" s="441" t="s">
        <v>109</v>
      </c>
      <c r="AC4" s="441"/>
      <c r="AD4" s="441"/>
      <c r="AE4" s="231" t="s">
        <v>13</v>
      </c>
      <c r="AF4" s="232" t="s">
        <v>39</v>
      </c>
      <c r="AG4" s="232" t="s">
        <v>40</v>
      </c>
      <c r="AH4" s="257" t="s">
        <v>16</v>
      </c>
      <c r="AI4" s="258" t="s">
        <v>41</v>
      </c>
      <c r="AJ4" s="259" t="s">
        <v>17</v>
      </c>
      <c r="AK4" s="233" t="s">
        <v>42</v>
      </c>
      <c r="AL4" s="93"/>
      <c r="AM4" s="94"/>
      <c r="AN4" s="95" t="s">
        <v>43</v>
      </c>
      <c r="AO4" s="96" t="s">
        <v>44</v>
      </c>
      <c r="AP4" s="344" t="s">
        <v>45</v>
      </c>
      <c r="AQ4" s="344" t="s">
        <v>46</v>
      </c>
      <c r="AR4" s="343"/>
      <c r="AS4" s="99" t="s">
        <v>47</v>
      </c>
      <c r="AU4" s="100"/>
      <c r="AV4" s="100"/>
      <c r="AW4" s="100"/>
      <c r="BA4" s="100"/>
      <c r="BB4" s="100"/>
      <c r="BC4" s="100"/>
    </row>
    <row r="5" spans="1:55" s="110" customFormat="1" ht="21" customHeight="1" thickTop="1">
      <c r="A5" s="347" t="s">
        <v>66</v>
      </c>
      <c r="B5" s="102" t="str">
        <f>A6</f>
        <v>Mastny (AUG)</v>
      </c>
      <c r="C5" s="103">
        <v>128</v>
      </c>
      <c r="D5" s="104">
        <v>42</v>
      </c>
      <c r="E5" s="105">
        <f t="shared" ref="E5:E19" si="0">IF(F5&gt;0,(INT(1000*C5/F5)/1000),"")</f>
        <v>9.8460000000000001</v>
      </c>
      <c r="F5" s="106">
        <v>13</v>
      </c>
      <c r="G5" s="105">
        <f t="shared" ref="G5:G25" si="1">IF(F5&gt;0,(INT(1000*I5/F5)/1000),"")</f>
        <v>15.384</v>
      </c>
      <c r="H5" s="107">
        <v>69</v>
      </c>
      <c r="I5" s="108">
        <v>200</v>
      </c>
      <c r="J5" s="109" t="str">
        <f>A5</f>
        <v>Huber (WBA)</v>
      </c>
      <c r="L5" s="111"/>
      <c r="M5" s="251"/>
      <c r="N5" s="252"/>
      <c r="O5" s="253"/>
      <c r="P5" s="254">
        <f>I5</f>
        <v>200</v>
      </c>
      <c r="Q5" s="255"/>
      <c r="R5" s="253">
        <f>F5</f>
        <v>13</v>
      </c>
      <c r="S5" s="254">
        <f>I6</f>
        <v>200</v>
      </c>
      <c r="T5" s="255"/>
      <c r="U5" s="253">
        <f>F6</f>
        <v>14</v>
      </c>
      <c r="V5" s="254">
        <f>I8</f>
        <v>200</v>
      </c>
      <c r="W5" s="255"/>
      <c r="X5" s="253">
        <f>F8</f>
        <v>8</v>
      </c>
      <c r="Y5" s="254">
        <f>I11</f>
        <v>200</v>
      </c>
      <c r="Z5" s="255"/>
      <c r="AA5" s="253">
        <f>F11</f>
        <v>8</v>
      </c>
      <c r="AB5" s="254"/>
      <c r="AC5" s="255"/>
      <c r="AD5" s="256"/>
      <c r="AE5" s="116"/>
      <c r="AF5" s="117"/>
      <c r="AG5" s="117"/>
      <c r="AH5" s="118">
        <f>MAX(AH6,AH9,AH12,AH15,AH18,AH21)</f>
        <v>32.47</v>
      </c>
      <c r="AI5" s="118">
        <f>MAX(AI6,AI9,AI12,AI15,AI18,AI21)</f>
        <v>100</v>
      </c>
      <c r="AJ5" s="118">
        <f>MAX(AJ6,AJ9,AJ12,AJ15,AJ18,AJ21)</f>
        <v>83</v>
      </c>
      <c r="AK5" s="119"/>
      <c r="AL5" s="120"/>
      <c r="AM5" s="121"/>
      <c r="AN5" s="122"/>
      <c r="AO5" s="123">
        <f>K2</f>
        <v>200</v>
      </c>
      <c r="AP5" s="124">
        <f>K2</f>
        <v>200</v>
      </c>
      <c r="AQ5" s="125">
        <f>C2</f>
        <v>0</v>
      </c>
      <c r="AR5" s="126">
        <f>E2</f>
        <v>300</v>
      </c>
    </row>
    <row r="6" spans="1:55" ht="32" customHeight="1">
      <c r="A6" s="347" t="s">
        <v>67</v>
      </c>
      <c r="B6" s="102" t="str">
        <f>A7</f>
        <v>Gorthan (POT)</v>
      </c>
      <c r="C6" s="103">
        <v>200</v>
      </c>
      <c r="D6" s="104">
        <v>56</v>
      </c>
      <c r="E6" s="105">
        <f t="shared" si="0"/>
        <v>14.285</v>
      </c>
      <c r="F6" s="106">
        <v>14</v>
      </c>
      <c r="G6" s="105">
        <f t="shared" si="1"/>
        <v>14.285</v>
      </c>
      <c r="H6" s="107">
        <v>43</v>
      </c>
      <c r="I6" s="108">
        <v>200</v>
      </c>
      <c r="J6" s="109" t="str">
        <f>A5</f>
        <v>Huber (WBA)</v>
      </c>
      <c r="L6" s="127" t="str">
        <f>A5</f>
        <v>Huber (WBA)</v>
      </c>
      <c r="M6" s="128"/>
      <c r="N6" s="129"/>
      <c r="O6" s="130"/>
      <c r="P6" s="128"/>
      <c r="Q6" s="129">
        <f>IF(R5&gt;0,SIGN(P5-M8)+1,"")</f>
        <v>2</v>
      </c>
      <c r="R6" s="130"/>
      <c r="S6" s="128"/>
      <c r="T6" s="129">
        <f>IF(U5&gt;0,SIGN(S5-M11)+1,"")</f>
        <v>1</v>
      </c>
      <c r="U6" s="130"/>
      <c r="V6" s="128"/>
      <c r="W6" s="129">
        <f>IF(X5&gt;0,SIGN(V5-M14)+1,"")</f>
        <v>2</v>
      </c>
      <c r="X6" s="130"/>
      <c r="Y6" s="128"/>
      <c r="Z6" s="129">
        <f>IF(AA5&gt;0,SIGN(Y5-M17)+1,"")</f>
        <v>2</v>
      </c>
      <c r="AA6" s="130"/>
      <c r="AB6" s="128"/>
      <c r="AC6" s="129"/>
      <c r="AD6" s="130"/>
      <c r="AE6" s="131">
        <f>SUM(N6:AD6)</f>
        <v>7</v>
      </c>
      <c r="AF6" s="132">
        <f>SUM(M5,P5,S5,V5,Y5,AB5)</f>
        <v>800</v>
      </c>
      <c r="AG6" s="132">
        <f>SUM(O5,R5,U5,X5,AA5,AD5)</f>
        <v>43</v>
      </c>
      <c r="AH6" s="133">
        <f>IF(AF6&gt;0,ROUNDDOWN(AF6/AG6,3),"")</f>
        <v>18.603999999999999</v>
      </c>
      <c r="AI6" s="133">
        <f>IF(MAX(N7,Q7,T7,W7,Z7,AC7)=0,"—",MAX(N7,Q7,T7,W7,Z7,AC7))</f>
        <v>25</v>
      </c>
      <c r="AJ6" s="132">
        <f>MAX(O7,R7,U7,X7,AA7,AD7)</f>
        <v>83</v>
      </c>
      <c r="AK6" s="134">
        <f>IF(AG6=0,"",IF(AH6&gt;E2,"Ü",RANK(AN6,AN6:AN22,0)))</f>
        <v>1</v>
      </c>
      <c r="AL6" s="135" t="str">
        <f>IF(AH6&lt;$C$2,"ê","")</f>
        <v/>
      </c>
      <c r="AM6" s="136"/>
      <c r="AN6" s="137">
        <f>IF(AH6&gt;AR5,"Ü",AE6+AH6/AO5)</f>
        <v>7.0930200000000001</v>
      </c>
      <c r="AO6" s="133">
        <f>AE6+AH6/AO5</f>
        <v>7.0930200000000001</v>
      </c>
      <c r="AP6" s="132">
        <f>AP5</f>
        <v>200</v>
      </c>
      <c r="AQ6" s="132">
        <f>AQ5</f>
        <v>0</v>
      </c>
      <c r="AR6" s="132">
        <f>AR5</f>
        <v>300</v>
      </c>
      <c r="AS6" s="138">
        <f>COUNT(N6:AD6)</f>
        <v>4</v>
      </c>
    </row>
    <row r="7" spans="1:55" s="59" customFormat="1" ht="21" customHeight="1">
      <c r="A7" s="347" t="s">
        <v>119</v>
      </c>
      <c r="B7" s="102" t="str">
        <f>B6</f>
        <v>Gorthan (POT)</v>
      </c>
      <c r="C7" s="103">
        <v>200</v>
      </c>
      <c r="D7" s="104">
        <v>71</v>
      </c>
      <c r="E7" s="105">
        <f t="shared" si="0"/>
        <v>28.571000000000002</v>
      </c>
      <c r="F7" s="106">
        <v>7</v>
      </c>
      <c r="G7" s="105">
        <f t="shared" si="1"/>
        <v>9.8569999999999993</v>
      </c>
      <c r="H7" s="107">
        <v>30</v>
      </c>
      <c r="I7" s="108">
        <v>69</v>
      </c>
      <c r="J7" s="109" t="str">
        <f>A6</f>
        <v>Mastny (AUG)</v>
      </c>
      <c r="L7" s="139"/>
      <c r="M7" s="140" t="s">
        <v>48</v>
      </c>
      <c r="N7" s="141" t="s">
        <v>48</v>
      </c>
      <c r="O7" s="142"/>
      <c r="P7" s="260">
        <f>IF(R5&gt;0,ROUNDDOWN(P5/R5,3),"")</f>
        <v>15.384</v>
      </c>
      <c r="Q7" s="144">
        <f>IF(Q6&gt;0,P7,"")</f>
        <v>15.384</v>
      </c>
      <c r="R7" s="142">
        <f>H5</f>
        <v>69</v>
      </c>
      <c r="S7" s="260">
        <f>IF(U5&gt;0,ROUNDDOWN(S5/U5,3),"")</f>
        <v>14.285</v>
      </c>
      <c r="T7" s="144">
        <f>IF(T6&gt;0,S7,"")</f>
        <v>14.285</v>
      </c>
      <c r="U7" s="142">
        <f>H6</f>
        <v>43</v>
      </c>
      <c r="V7" s="260">
        <f>IF(X5&gt;0,ROUNDDOWN(V5/X5,3),"")</f>
        <v>25</v>
      </c>
      <c r="W7" s="144">
        <f>IF(W6&gt;0,V7,"")</f>
        <v>25</v>
      </c>
      <c r="X7" s="142">
        <f>H8</f>
        <v>83</v>
      </c>
      <c r="Y7" s="260">
        <f>IF(AA5&gt;0,ROUNDDOWN(Y5/AA5,3),"")</f>
        <v>25</v>
      </c>
      <c r="Z7" s="144">
        <f>IF(Z6&gt;0,Y7,"")</f>
        <v>25</v>
      </c>
      <c r="AA7" s="142">
        <f>H11</f>
        <v>54</v>
      </c>
      <c r="AB7" s="260"/>
      <c r="AC7" s="144"/>
      <c r="AD7" s="142"/>
      <c r="AE7" s="145"/>
      <c r="AF7" s="146"/>
      <c r="AG7" s="146"/>
      <c r="AH7" s="147" t="str">
        <f>IF(AH5=AH6,"¯¯¯¯¯¯","")</f>
        <v/>
      </c>
      <c r="AI7" s="147" t="str">
        <f>IF(AI5=AI6,"¯¯¯¯¯","")</f>
        <v/>
      </c>
      <c r="AJ7" s="147"/>
      <c r="AK7" s="148"/>
      <c r="AL7" s="135"/>
      <c r="AM7" s="149"/>
      <c r="AN7" s="150"/>
      <c r="AO7" s="151"/>
      <c r="AP7" s="152"/>
      <c r="AQ7" s="153"/>
      <c r="AR7" s="154"/>
    </row>
    <row r="8" spans="1:55" s="110" customFormat="1" ht="21" customHeight="1">
      <c r="A8" s="347" t="s">
        <v>124</v>
      </c>
      <c r="B8" s="102" t="str">
        <f>A8</f>
        <v>Tumbaridis (BCE)</v>
      </c>
      <c r="C8" s="103">
        <v>83</v>
      </c>
      <c r="D8" s="104">
        <v>54</v>
      </c>
      <c r="E8" s="105">
        <f t="shared" si="0"/>
        <v>10.375</v>
      </c>
      <c r="F8" s="106">
        <v>8</v>
      </c>
      <c r="G8" s="105">
        <f t="shared" si="1"/>
        <v>25</v>
      </c>
      <c r="H8" s="107">
        <v>83</v>
      </c>
      <c r="I8" s="108">
        <v>200</v>
      </c>
      <c r="J8" s="109" t="str">
        <f>A5</f>
        <v>Huber (WBA)</v>
      </c>
      <c r="L8" s="139"/>
      <c r="M8" s="112">
        <f>C5</f>
        <v>128</v>
      </c>
      <c r="N8" s="115"/>
      <c r="O8" s="114">
        <f>F5</f>
        <v>13</v>
      </c>
      <c r="P8" s="112"/>
      <c r="Q8" s="113"/>
      <c r="R8" s="114"/>
      <c r="S8" s="112">
        <f>I7</f>
        <v>69</v>
      </c>
      <c r="T8" s="115"/>
      <c r="U8" s="114">
        <f>F7</f>
        <v>7</v>
      </c>
      <c r="V8" s="112">
        <f>I9</f>
        <v>71</v>
      </c>
      <c r="W8" s="115"/>
      <c r="X8" s="114">
        <f>F9</f>
        <v>20</v>
      </c>
      <c r="Y8" s="112"/>
      <c r="Z8" s="115"/>
      <c r="AA8" s="114"/>
      <c r="AB8" s="112">
        <f>I16</f>
        <v>127</v>
      </c>
      <c r="AC8" s="115"/>
      <c r="AD8" s="114">
        <f>F16</f>
        <v>20</v>
      </c>
      <c r="AE8" s="155"/>
      <c r="AF8" s="156"/>
      <c r="AG8" s="156"/>
      <c r="AH8" s="123">
        <f>AH5</f>
        <v>32.47</v>
      </c>
      <c r="AI8" s="123">
        <f>AI5</f>
        <v>100</v>
      </c>
      <c r="AJ8" s="123">
        <f>AJ5</f>
        <v>83</v>
      </c>
      <c r="AK8" s="157"/>
      <c r="AL8" s="135"/>
      <c r="AM8" s="149"/>
      <c r="AN8" s="123"/>
      <c r="AO8" s="123">
        <f>AO5</f>
        <v>200</v>
      </c>
      <c r="AP8" s="123">
        <f>AP5</f>
        <v>200</v>
      </c>
      <c r="AQ8" s="123">
        <f>AQ5</f>
        <v>0</v>
      </c>
      <c r="AR8" s="123">
        <f>AR5</f>
        <v>300</v>
      </c>
    </row>
    <row r="9" spans="1:55" ht="32" customHeight="1">
      <c r="A9" s="347" t="s">
        <v>121</v>
      </c>
      <c r="B9" s="102" t="str">
        <f>B8</f>
        <v>Tumbaridis (BCE)</v>
      </c>
      <c r="C9" s="103">
        <v>163</v>
      </c>
      <c r="D9" s="104">
        <v>35</v>
      </c>
      <c r="E9" s="105">
        <f t="shared" si="0"/>
        <v>8.15</v>
      </c>
      <c r="F9" s="106">
        <v>20</v>
      </c>
      <c r="G9" s="105">
        <f t="shared" si="1"/>
        <v>3.55</v>
      </c>
      <c r="H9" s="107">
        <v>15</v>
      </c>
      <c r="I9" s="108">
        <v>71</v>
      </c>
      <c r="J9" s="109" t="str">
        <f>A6</f>
        <v>Mastny (AUG)</v>
      </c>
      <c r="L9" s="127" t="str">
        <f>A6</f>
        <v>Mastny (AUG)</v>
      </c>
      <c r="M9" s="128"/>
      <c r="N9" s="129">
        <f>IF(O8&gt;0,SIGN(M8-P5)+1,"")</f>
        <v>0</v>
      </c>
      <c r="O9" s="130"/>
      <c r="P9" s="128"/>
      <c r="Q9" s="129"/>
      <c r="R9" s="130"/>
      <c r="S9" s="128"/>
      <c r="T9" s="129">
        <f>IF(U8&gt;0,SIGN(S8-P11)+1,"")</f>
        <v>0</v>
      </c>
      <c r="U9" s="130"/>
      <c r="V9" s="128"/>
      <c r="W9" s="129">
        <f>IF(X8&gt;0,SIGN(V8-P14)+1,"")</f>
        <v>0</v>
      </c>
      <c r="X9" s="130"/>
      <c r="Y9" s="128"/>
      <c r="Z9" s="129"/>
      <c r="AA9" s="130"/>
      <c r="AB9" s="128"/>
      <c r="AC9" s="129">
        <f>IF(AD8&gt;0,SIGN(AB8-P20)+1,"")</f>
        <v>2</v>
      </c>
      <c r="AD9" s="130"/>
      <c r="AE9" s="131">
        <f>SUM(N9:AD9)</f>
        <v>2</v>
      </c>
      <c r="AF9" s="132">
        <f>SUM(M8,P8,S8,V8,Y8,AB8)</f>
        <v>395</v>
      </c>
      <c r="AG9" s="132">
        <f>SUM(O8,R8,U8,X8,AA8,AD8)</f>
        <v>60</v>
      </c>
      <c r="AH9" s="133">
        <f>IF(AF9&gt;0,ROUNDDOWN(AF9/AG9,3),"")</f>
        <v>6.5830000000000002</v>
      </c>
      <c r="AI9" s="133">
        <f>IF(MAX(N10,Q10,T10,W10,Z10,AC10)=0,"—",MAX(N10,Q10,T10,W10,Z10,AC10))</f>
        <v>6.35</v>
      </c>
      <c r="AJ9" s="132">
        <f>MAX(O10,R10,U10,X10,AA10,AD10)</f>
        <v>42</v>
      </c>
      <c r="AK9" s="134">
        <f>IF(AG9=0,"",IF(AH9&gt;E2,"Ü",RANK(AN9,AN6:AN22,0)))</f>
        <v>5</v>
      </c>
      <c r="AL9" s="135" t="str">
        <f>IF(AH9&lt;$C$2,"ê","")</f>
        <v/>
      </c>
      <c r="AM9" s="136"/>
      <c r="AN9" s="137">
        <f>IF(AH9&gt;AR8,"Ü",AE9+AH9/AP9)</f>
        <v>2.032915</v>
      </c>
      <c r="AO9" s="133">
        <f>AE9+AH9/AO8</f>
        <v>2.032915</v>
      </c>
      <c r="AP9" s="132">
        <f>AP8</f>
        <v>200</v>
      </c>
      <c r="AQ9" s="132">
        <f>AQ8</f>
        <v>0</v>
      </c>
      <c r="AR9" s="132">
        <f>AR8</f>
        <v>300</v>
      </c>
      <c r="AS9" s="138">
        <f>COUNT(N9:AD9)</f>
        <v>4</v>
      </c>
    </row>
    <row r="10" spans="1:55" s="59" customFormat="1" ht="21" customHeight="1">
      <c r="A10" s="347" t="s">
        <v>122</v>
      </c>
      <c r="B10" s="102" t="str">
        <f>B9</f>
        <v>Tumbaridis (BCE)</v>
      </c>
      <c r="C10" s="103">
        <v>198</v>
      </c>
      <c r="D10" s="104">
        <v>62</v>
      </c>
      <c r="E10" s="105">
        <f t="shared" si="0"/>
        <v>9.9</v>
      </c>
      <c r="F10" s="106">
        <v>20</v>
      </c>
      <c r="G10" s="105">
        <f t="shared" si="1"/>
        <v>8.15</v>
      </c>
      <c r="H10" s="107">
        <v>62</v>
      </c>
      <c r="I10" s="108">
        <v>163</v>
      </c>
      <c r="J10" s="109" t="str">
        <f>A7</f>
        <v>Gorthan (POT)</v>
      </c>
      <c r="L10" s="139"/>
      <c r="M10" s="260">
        <f>IF(O8&gt;0,ROUNDDOWN(M8/O8,3),"")</f>
        <v>9.8460000000000001</v>
      </c>
      <c r="N10" s="144" t="str">
        <f>IF(N9&gt;0,M10,"")</f>
        <v/>
      </c>
      <c r="O10" s="142">
        <f>D5</f>
        <v>42</v>
      </c>
      <c r="P10" s="140" t="s">
        <v>48</v>
      </c>
      <c r="Q10" s="141" t="s">
        <v>48</v>
      </c>
      <c r="R10" s="142"/>
      <c r="S10" s="260">
        <f>IF(U8&gt;0,ROUNDDOWN(S8/U8,3),"")</f>
        <v>9.8569999999999993</v>
      </c>
      <c r="T10" s="144" t="str">
        <f>IF(T9&gt;0,S10,"")</f>
        <v/>
      </c>
      <c r="U10" s="142">
        <f>H7</f>
        <v>30</v>
      </c>
      <c r="V10" s="260">
        <f>IF(X8&gt;0,ROUNDDOWN(V8/X8,3),"")</f>
        <v>3.55</v>
      </c>
      <c r="W10" s="144" t="str">
        <f>IF(W9&gt;0,V10,"")</f>
        <v/>
      </c>
      <c r="X10" s="142">
        <f>H9</f>
        <v>15</v>
      </c>
      <c r="Y10" s="260"/>
      <c r="Z10" s="144"/>
      <c r="AA10" s="142"/>
      <c r="AB10" s="260">
        <f>IF(AD8&gt;0,ROUNDDOWN(AB8/AD8,3),"")</f>
        <v>6.35</v>
      </c>
      <c r="AC10" s="144">
        <f>IF(AC9&gt;0,AB10,"")</f>
        <v>6.35</v>
      </c>
      <c r="AD10" s="335">
        <f>H16</f>
        <v>40</v>
      </c>
      <c r="AE10" s="145"/>
      <c r="AF10" s="146"/>
      <c r="AG10" s="146"/>
      <c r="AH10" s="147" t="str">
        <f>IF(AH8=AH9,"¯¯¯¯¯¯","")</f>
        <v/>
      </c>
      <c r="AI10" s="147" t="str">
        <f>IF(AI8=AI9,"¯¯¯¯¯","")</f>
        <v/>
      </c>
      <c r="AJ10" s="147"/>
      <c r="AK10" s="148"/>
      <c r="AL10" s="158"/>
      <c r="AM10" s="149"/>
      <c r="AN10" s="150"/>
      <c r="AO10" s="151"/>
      <c r="AP10" s="152"/>
      <c r="AQ10" s="153"/>
      <c r="AR10" s="154"/>
    </row>
    <row r="11" spans="1:55" s="110" customFormat="1" ht="21" customHeight="1">
      <c r="A11" s="82"/>
      <c r="B11" s="102" t="str">
        <f>A9</f>
        <v>Cerovsek (BIG)</v>
      </c>
      <c r="C11" s="103">
        <v>152</v>
      </c>
      <c r="D11" s="104">
        <v>56</v>
      </c>
      <c r="E11" s="105">
        <f t="shared" si="0"/>
        <v>19</v>
      </c>
      <c r="F11" s="106">
        <v>8</v>
      </c>
      <c r="G11" s="105">
        <f t="shared" si="1"/>
        <v>25</v>
      </c>
      <c r="H11" s="107">
        <v>54</v>
      </c>
      <c r="I11" s="108">
        <v>200</v>
      </c>
      <c r="J11" s="109" t="str">
        <f>A5</f>
        <v>Huber (WBA)</v>
      </c>
      <c r="L11" s="139"/>
      <c r="M11" s="112">
        <f>C6</f>
        <v>200</v>
      </c>
      <c r="N11" s="115"/>
      <c r="O11" s="114">
        <f>F6</f>
        <v>14</v>
      </c>
      <c r="P11" s="112">
        <f>C7</f>
        <v>200</v>
      </c>
      <c r="Q11" s="115"/>
      <c r="R11" s="114">
        <f>F7</f>
        <v>7</v>
      </c>
      <c r="S11" s="112"/>
      <c r="T11" s="113"/>
      <c r="U11" s="114"/>
      <c r="V11" s="112">
        <f>I10</f>
        <v>163</v>
      </c>
      <c r="W11" s="115"/>
      <c r="X11" s="114">
        <f>F10</f>
        <v>20</v>
      </c>
      <c r="Y11" s="112">
        <f>I13</f>
        <v>163</v>
      </c>
      <c r="Z11" s="115"/>
      <c r="AA11" s="114">
        <f>F13</f>
        <v>7</v>
      </c>
      <c r="AB11" s="112"/>
      <c r="AC11" s="115"/>
      <c r="AD11" s="114"/>
      <c r="AE11" s="155"/>
      <c r="AF11" s="156"/>
      <c r="AG11" s="156"/>
      <c r="AH11" s="123">
        <f>AH8</f>
        <v>32.47</v>
      </c>
      <c r="AI11" s="123">
        <f>AI8</f>
        <v>100</v>
      </c>
      <c r="AJ11" s="123">
        <f>AJ8</f>
        <v>83</v>
      </c>
      <c r="AK11" s="157"/>
      <c r="AL11" s="158"/>
      <c r="AM11" s="149"/>
      <c r="AN11" s="159"/>
      <c r="AO11" s="123">
        <f>AO8</f>
        <v>200</v>
      </c>
      <c r="AP11" s="123">
        <f>AP8</f>
        <v>200</v>
      </c>
      <c r="AQ11" s="123">
        <f>AQ8</f>
        <v>0</v>
      </c>
      <c r="AR11" s="123">
        <f>AR8</f>
        <v>300</v>
      </c>
    </row>
    <row r="12" spans="1:55" ht="32" customHeight="1">
      <c r="A12" s="82"/>
      <c r="B12" s="102" t="str">
        <f>B11</f>
        <v>Cerovsek (BIG)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Mastny (AUG)</v>
      </c>
      <c r="L12" s="127" t="str">
        <f>A7</f>
        <v>Gorthan (POT)</v>
      </c>
      <c r="M12" s="128"/>
      <c r="N12" s="129">
        <f>IF(O11&gt;0,SIGN(M11-S5)+1,"")</f>
        <v>1</v>
      </c>
      <c r="O12" s="130"/>
      <c r="P12" s="128"/>
      <c r="Q12" s="129">
        <f>IF(R11&gt;0,SIGN(P11-S8)+1,"")</f>
        <v>2</v>
      </c>
      <c r="R12" s="130"/>
      <c r="S12" s="128"/>
      <c r="T12" s="129"/>
      <c r="U12" s="130"/>
      <c r="V12" s="128"/>
      <c r="W12" s="129">
        <f>IF(X11&gt;0,SIGN(V11-S14)+1,"")</f>
        <v>0</v>
      </c>
      <c r="X12" s="130"/>
      <c r="Y12" s="128"/>
      <c r="Z12" s="129">
        <f>IF(AA11&gt;0,SIGN(Y11-S17)+1,"")</f>
        <v>0</v>
      </c>
      <c r="AA12" s="129"/>
      <c r="AB12" s="128"/>
      <c r="AC12" s="129"/>
      <c r="AD12" s="130"/>
      <c r="AE12" s="131">
        <f>SUM(N12:AD12)</f>
        <v>3</v>
      </c>
      <c r="AF12" s="132">
        <f>SUM(M11,P11,S11,V11,Y11,AB11)</f>
        <v>726</v>
      </c>
      <c r="AG12" s="132">
        <f>SUM(O11,R11,U11,X11,AA11,AD11)</f>
        <v>48</v>
      </c>
      <c r="AH12" s="133">
        <f>IF(AF12&gt;0,ROUNDDOWN(AF12/AG12,3),"")</f>
        <v>15.125</v>
      </c>
      <c r="AI12" s="133">
        <f>IF(MAX(N13,Q13,T13,W13,Z13,AC13)=0,"—",MAX(N13,Q13,T13,W13,Z13,AC13))</f>
        <v>28.571000000000002</v>
      </c>
      <c r="AJ12" s="132">
        <f>MAX(O13,R13,U13,X13,AA13,AD13)</f>
        <v>71</v>
      </c>
      <c r="AK12" s="134">
        <f>IF(AG12=0,"",IF(AH12&gt;E2,"Ü",RANK(AN12,AN6:AN22,0)))</f>
        <v>4</v>
      </c>
      <c r="AL12" s="135" t="str">
        <f>IF(AH12&lt;$C$2,"ê","")</f>
        <v/>
      </c>
      <c r="AM12" s="136"/>
      <c r="AN12" s="137">
        <f>IF(AH12&gt;AR11,"Ü",AE12+AH12/AP12)</f>
        <v>3.0756250000000001</v>
      </c>
      <c r="AO12" s="133">
        <f>AE12+AH12/AO11</f>
        <v>3.0756250000000001</v>
      </c>
      <c r="AP12" s="132">
        <f>AP11</f>
        <v>200</v>
      </c>
      <c r="AQ12" s="132">
        <f>AQ11</f>
        <v>0</v>
      </c>
      <c r="AR12" s="132">
        <f>AR11</f>
        <v>300</v>
      </c>
      <c r="AS12" s="138">
        <f>COUNT(N12:AD12)</f>
        <v>4</v>
      </c>
    </row>
    <row r="13" spans="1:55" s="59" customFormat="1" ht="21" customHeight="1">
      <c r="A13" s="82"/>
      <c r="B13" s="102" t="str">
        <f>B12</f>
        <v>Cerovsek (BIG)</v>
      </c>
      <c r="C13" s="103">
        <v>200</v>
      </c>
      <c r="D13" s="104">
        <v>111</v>
      </c>
      <c r="E13" s="105">
        <f t="shared" si="0"/>
        <v>28.571000000000002</v>
      </c>
      <c r="F13" s="106">
        <v>7</v>
      </c>
      <c r="G13" s="105">
        <f t="shared" si="1"/>
        <v>23.285</v>
      </c>
      <c r="H13" s="107">
        <v>62</v>
      </c>
      <c r="I13" s="108">
        <v>163</v>
      </c>
      <c r="J13" s="109" t="str">
        <f>A7</f>
        <v>Gorthan (POT)</v>
      </c>
      <c r="L13" s="139"/>
      <c r="M13" s="260">
        <f>IF(O11&gt;0,ROUNDDOWN(M11/O11,3),"")</f>
        <v>14.285</v>
      </c>
      <c r="N13" s="144">
        <f>IF(N12&gt;0,M13,"")</f>
        <v>14.285</v>
      </c>
      <c r="O13" s="142">
        <f>D6</f>
        <v>56</v>
      </c>
      <c r="P13" s="260">
        <f>IF(R11&gt;0,ROUNDDOWN(P11/R11,3),"")</f>
        <v>28.571000000000002</v>
      </c>
      <c r="Q13" s="144">
        <f>IF(Q12&gt;0,P13,"")</f>
        <v>28.571000000000002</v>
      </c>
      <c r="R13" s="142">
        <f>D7</f>
        <v>71</v>
      </c>
      <c r="S13" s="140" t="s">
        <v>48</v>
      </c>
      <c r="T13" s="141" t="s">
        <v>48</v>
      </c>
      <c r="U13" s="142"/>
      <c r="V13" s="260">
        <f>IF(X11&gt;0,ROUNDDOWN(V11/X11,3),"")</f>
        <v>8.15</v>
      </c>
      <c r="W13" s="144" t="str">
        <f>IF(W12&gt;0,V13,"")</f>
        <v/>
      </c>
      <c r="X13" s="142">
        <f>H10</f>
        <v>62</v>
      </c>
      <c r="Y13" s="260">
        <f>IF(AA11&gt;0,ROUNDDOWN(Y11/AA11,3),"")</f>
        <v>23.285</v>
      </c>
      <c r="Z13" s="144" t="str">
        <f>IF(Z12&gt;0,Y13,"")</f>
        <v/>
      </c>
      <c r="AA13" s="142">
        <f>H13</f>
        <v>62</v>
      </c>
      <c r="AB13" s="260"/>
      <c r="AC13" s="144"/>
      <c r="AD13" s="142"/>
      <c r="AE13" s="145"/>
      <c r="AF13" s="146"/>
      <c r="AG13" s="146"/>
      <c r="AH13" s="147" t="str">
        <f>IF(AH11=AH12,"¯¯¯¯¯¯","")</f>
        <v/>
      </c>
      <c r="AI13" s="147" t="str">
        <f>IF(AI11=AI12,"¯¯¯¯¯","")</f>
        <v/>
      </c>
      <c r="AJ13" s="147"/>
      <c r="AK13" s="148"/>
      <c r="AL13" s="158"/>
      <c r="AM13" s="149"/>
      <c r="AN13" s="150"/>
      <c r="AO13" s="151"/>
      <c r="AP13" s="152"/>
      <c r="AQ13" s="153"/>
      <c r="AR13" s="154"/>
    </row>
    <row r="14" spans="1:55" s="110" customFormat="1" ht="21" customHeight="1">
      <c r="A14" s="82"/>
      <c r="B14" s="102" t="str">
        <f>B13</f>
        <v>Cerovsek (BIG)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Tumbaridis (BCE)</v>
      </c>
      <c r="L14" s="139"/>
      <c r="M14" s="112">
        <f>C8</f>
        <v>83</v>
      </c>
      <c r="N14" s="115"/>
      <c r="O14" s="114">
        <f>F8</f>
        <v>8</v>
      </c>
      <c r="P14" s="112">
        <f>C9</f>
        <v>163</v>
      </c>
      <c r="Q14" s="115"/>
      <c r="R14" s="114">
        <f>F9</f>
        <v>20</v>
      </c>
      <c r="S14" s="112">
        <f>C10</f>
        <v>198</v>
      </c>
      <c r="T14" s="115"/>
      <c r="U14" s="114">
        <f>F10</f>
        <v>20</v>
      </c>
      <c r="V14" s="112"/>
      <c r="W14" s="113"/>
      <c r="X14" s="114"/>
      <c r="Y14" s="112"/>
      <c r="Z14" s="115"/>
      <c r="AA14" s="114"/>
      <c r="AB14" s="112">
        <f>I18</f>
        <v>89</v>
      </c>
      <c r="AC14" s="115"/>
      <c r="AD14" s="114">
        <f>F18</f>
        <v>20</v>
      </c>
      <c r="AE14" s="155"/>
      <c r="AF14" s="156"/>
      <c r="AG14" s="156"/>
      <c r="AH14" s="123">
        <f>AH11</f>
        <v>32.47</v>
      </c>
      <c r="AI14" s="123">
        <f>AI11</f>
        <v>100</v>
      </c>
      <c r="AJ14" s="123">
        <f>AJ11</f>
        <v>83</v>
      </c>
      <c r="AK14" s="157"/>
      <c r="AL14" s="158"/>
      <c r="AM14" s="149"/>
      <c r="AN14" s="159"/>
      <c r="AO14" s="123">
        <f>AO11</f>
        <v>200</v>
      </c>
      <c r="AP14" s="123">
        <f>AP11</f>
        <v>200</v>
      </c>
      <c r="AQ14" s="123">
        <f>AQ11</f>
        <v>0</v>
      </c>
      <c r="AR14" s="123">
        <f>AR11</f>
        <v>300</v>
      </c>
    </row>
    <row r="15" spans="1:55" ht="32" customHeight="1">
      <c r="A15" s="82"/>
      <c r="B15" s="102" t="str">
        <f>A10</f>
        <v>Robitsch (GBK)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Huber (WBA)</v>
      </c>
      <c r="L15" s="127" t="str">
        <f>A8</f>
        <v>Tumbaridis (BCE)</v>
      </c>
      <c r="M15" s="128"/>
      <c r="N15" s="129">
        <f>IF(O14&gt;0,SIGN(M14-V5)+1,"")</f>
        <v>0</v>
      </c>
      <c r="O15" s="130"/>
      <c r="P15" s="128"/>
      <c r="Q15" s="129">
        <f>IF(R14&gt;0,SIGN(P14-V8)+1,"")</f>
        <v>2</v>
      </c>
      <c r="R15" s="130"/>
      <c r="S15" s="128"/>
      <c r="T15" s="129">
        <f>IF(U14&gt;0,SIGN(S14-V11)+1,"")</f>
        <v>2</v>
      </c>
      <c r="U15" s="130"/>
      <c r="V15" s="128"/>
      <c r="W15" s="129"/>
      <c r="X15" s="130"/>
      <c r="Y15" s="128"/>
      <c r="Z15" s="129"/>
      <c r="AA15" s="130"/>
      <c r="AB15" s="128"/>
      <c r="AC15" s="129">
        <f>IF(AD14&gt;0,SIGN(AB14-V20)+1,"")</f>
        <v>2</v>
      </c>
      <c r="AD15" s="130"/>
      <c r="AE15" s="131">
        <f>SUM(N15:AD15)</f>
        <v>6</v>
      </c>
      <c r="AF15" s="132">
        <f>SUM(M14,P14,S14,V14,Y14,AB14)</f>
        <v>533</v>
      </c>
      <c r="AG15" s="132">
        <f>SUM(O14,R14,U14,X14,AA14,AD14)</f>
        <v>68</v>
      </c>
      <c r="AH15" s="133">
        <f>IF(AF15&gt;0,ROUNDDOWN(AF15/AG15,3),"")</f>
        <v>7.8380000000000001</v>
      </c>
      <c r="AI15" s="133">
        <f>IF(MAX(N16,Q16,T16,W16,Z16,AC16)=0,"—",MAX(N16,Q16,T16,W16,Z16,AC16))</f>
        <v>9.9</v>
      </c>
      <c r="AJ15" s="132">
        <f>MAX(O16,R16,U16,X16,AA16,AD16)</f>
        <v>62</v>
      </c>
      <c r="AK15" s="134">
        <f>IF(AG15=0,"",IF(AH15&gt;E2,"Ü",RANK(AN15,AN6:AN22,0)))</f>
        <v>2</v>
      </c>
      <c r="AL15" s="135" t="str">
        <f>IF(AH15&lt;$C$2,"ê","")</f>
        <v/>
      </c>
      <c r="AM15" s="136"/>
      <c r="AN15" s="137">
        <f>IF(AH15&gt;AR14,"Ü",AE15+AH15/AP15)</f>
        <v>6.0391899999999996</v>
      </c>
      <c r="AO15" s="133">
        <f>AE15+AH15/AO14</f>
        <v>6.0391899999999996</v>
      </c>
      <c r="AP15" s="132">
        <f>AP14</f>
        <v>200</v>
      </c>
      <c r="AQ15" s="132">
        <f>AQ14</f>
        <v>0</v>
      </c>
      <c r="AR15" s="132">
        <f>AR14</f>
        <v>300</v>
      </c>
      <c r="AS15" s="138">
        <f>COUNT(N15:AD15)</f>
        <v>4</v>
      </c>
    </row>
    <row r="16" spans="1:55" s="59" customFormat="1" ht="21" customHeight="1">
      <c r="A16" s="82"/>
      <c r="B16" s="102" t="str">
        <f>B15</f>
        <v>Robitsch (GBK)</v>
      </c>
      <c r="C16" s="103">
        <v>93</v>
      </c>
      <c r="D16" s="104">
        <v>15</v>
      </c>
      <c r="E16" s="105">
        <f t="shared" si="0"/>
        <v>4.6500000000000004</v>
      </c>
      <c r="F16" s="106">
        <v>20</v>
      </c>
      <c r="G16" s="105">
        <f t="shared" si="1"/>
        <v>6.35</v>
      </c>
      <c r="H16" s="107">
        <v>40</v>
      </c>
      <c r="I16" s="108">
        <v>127</v>
      </c>
      <c r="J16" s="109" t="str">
        <f>A6</f>
        <v>Mastny (AUG)</v>
      </c>
      <c r="L16" s="139"/>
      <c r="M16" s="260">
        <f>IF(O14&gt;0,ROUNDDOWN(M14/O14,3),"")</f>
        <v>10.375</v>
      </c>
      <c r="N16" s="144" t="str">
        <f>IF(N15&gt;0,M16,"")</f>
        <v/>
      </c>
      <c r="O16" s="142">
        <f>D8</f>
        <v>54</v>
      </c>
      <c r="P16" s="260">
        <f>IF(R14&gt;0,ROUNDDOWN(P14/R14,3),"")</f>
        <v>8.15</v>
      </c>
      <c r="Q16" s="144">
        <f>IF(Q15&gt;0,P16,"")</f>
        <v>8.15</v>
      </c>
      <c r="R16" s="142">
        <f>D9</f>
        <v>35</v>
      </c>
      <c r="S16" s="260">
        <f>IF(U14&gt;0,ROUNDDOWN(S14/U14,3),"")</f>
        <v>9.9</v>
      </c>
      <c r="T16" s="144">
        <f>IF(T15&gt;0,S16,"")</f>
        <v>9.9</v>
      </c>
      <c r="U16" s="142">
        <f>D10</f>
        <v>62</v>
      </c>
      <c r="V16" s="140" t="s">
        <v>48</v>
      </c>
      <c r="W16" s="141" t="s">
        <v>48</v>
      </c>
      <c r="X16" s="142"/>
      <c r="Y16" s="260"/>
      <c r="Z16" s="144"/>
      <c r="AA16" s="142"/>
      <c r="AB16" s="260">
        <f>IF(AD14&gt;0,ROUNDDOWN(AB14/AD14,3),"")</f>
        <v>4.45</v>
      </c>
      <c r="AC16" s="144">
        <f>IF(AC15&gt;0,AB16,"")</f>
        <v>4.45</v>
      </c>
      <c r="AD16" s="142">
        <f>H18</f>
        <v>27</v>
      </c>
      <c r="AE16" s="145"/>
      <c r="AF16" s="146"/>
      <c r="AG16" s="146"/>
      <c r="AH16" s="147" t="str">
        <f>IF(AH14=AH15,"¯¯¯¯¯¯","")</f>
        <v/>
      </c>
      <c r="AI16" s="147" t="str">
        <f>IF(AI14=AI15,"¯¯¯¯¯","")</f>
        <v/>
      </c>
      <c r="AJ16" s="147"/>
      <c r="AK16" s="148"/>
      <c r="AL16" s="158"/>
      <c r="AM16" s="149"/>
      <c r="AN16" s="150"/>
      <c r="AO16" s="151"/>
      <c r="AP16" s="152"/>
      <c r="AQ16" s="153"/>
      <c r="AR16" s="154"/>
    </row>
    <row r="17" spans="1:45" s="110" customFormat="1" ht="21" customHeight="1">
      <c r="A17" s="82"/>
      <c r="B17" s="102" t="str">
        <f>B16</f>
        <v>Robitsch (GBK)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Gorthan (POT)</v>
      </c>
      <c r="L17" s="139"/>
      <c r="M17" s="112">
        <f>C11</f>
        <v>152</v>
      </c>
      <c r="N17" s="115"/>
      <c r="O17" s="114">
        <f>F11</f>
        <v>8</v>
      </c>
      <c r="P17" s="112"/>
      <c r="Q17" s="115"/>
      <c r="R17" s="114"/>
      <c r="S17" s="112">
        <f>C13</f>
        <v>200</v>
      </c>
      <c r="T17" s="115"/>
      <c r="U17" s="114">
        <f>F13</f>
        <v>7</v>
      </c>
      <c r="V17" s="112"/>
      <c r="W17" s="115"/>
      <c r="X17" s="114"/>
      <c r="Y17" s="112"/>
      <c r="Z17" s="113"/>
      <c r="AA17" s="114"/>
      <c r="AB17" s="112">
        <f>I19</f>
        <v>200</v>
      </c>
      <c r="AC17" s="115"/>
      <c r="AD17" s="114">
        <f>F19</f>
        <v>2</v>
      </c>
      <c r="AE17" s="155"/>
      <c r="AF17" s="156"/>
      <c r="AG17" s="156"/>
      <c r="AH17" s="123">
        <f>AH14</f>
        <v>32.47</v>
      </c>
      <c r="AI17" s="123">
        <f>AI14</f>
        <v>100</v>
      </c>
      <c r="AJ17" s="123">
        <f>AJ14</f>
        <v>83</v>
      </c>
      <c r="AK17" s="157"/>
      <c r="AL17" s="158"/>
      <c r="AM17" s="149"/>
      <c r="AN17" s="159"/>
      <c r="AO17" s="123">
        <f>AO14</f>
        <v>200</v>
      </c>
      <c r="AP17" s="123">
        <f>AP14</f>
        <v>200</v>
      </c>
      <c r="AQ17" s="123">
        <f>AQ14</f>
        <v>0</v>
      </c>
      <c r="AR17" s="123">
        <f>AR14</f>
        <v>300</v>
      </c>
    </row>
    <row r="18" spans="1:45" ht="32" customHeight="1">
      <c r="A18" s="82"/>
      <c r="B18" s="102" t="str">
        <f>B17</f>
        <v>Robitsch (GBK)</v>
      </c>
      <c r="C18" s="103">
        <v>66</v>
      </c>
      <c r="D18" s="104">
        <v>12</v>
      </c>
      <c r="E18" s="105">
        <f t="shared" si="0"/>
        <v>3.3</v>
      </c>
      <c r="F18" s="106">
        <v>20</v>
      </c>
      <c r="G18" s="105">
        <f t="shared" si="1"/>
        <v>4.45</v>
      </c>
      <c r="H18" s="107">
        <v>27</v>
      </c>
      <c r="I18" s="108">
        <v>89</v>
      </c>
      <c r="J18" s="109" t="str">
        <f>A8</f>
        <v>Tumbaridis (BCE)</v>
      </c>
      <c r="L18" s="127" t="str">
        <f>A9</f>
        <v>Cerovsek (BIG)</v>
      </c>
      <c r="M18" s="128"/>
      <c r="N18" s="129">
        <f>IF(O17&gt;0,SIGN(M17-Y5)+1,"")</f>
        <v>0</v>
      </c>
      <c r="O18" s="130"/>
      <c r="P18" s="128"/>
      <c r="Q18" s="129"/>
      <c r="R18" s="130"/>
      <c r="S18" s="128"/>
      <c r="T18" s="129">
        <f>IF(U17&gt;0,SIGN(S17-Y11)+1,"")</f>
        <v>2</v>
      </c>
      <c r="U18" s="130"/>
      <c r="V18" s="128"/>
      <c r="W18" s="129"/>
      <c r="X18" s="130"/>
      <c r="Y18" s="128"/>
      <c r="Z18" s="129"/>
      <c r="AA18" s="130"/>
      <c r="AB18" s="128"/>
      <c r="AC18" s="129">
        <f>IF(AD17&gt;0,SIGN(AB17-Y20)+1,"")</f>
        <v>2</v>
      </c>
      <c r="AD18" s="130"/>
      <c r="AE18" s="131">
        <f>SUM(N18:AD18)</f>
        <v>4</v>
      </c>
      <c r="AF18" s="132">
        <f>SUM(M17,P17,S17,V17,Y17,AB17)</f>
        <v>552</v>
      </c>
      <c r="AG18" s="132">
        <f>SUM(O17,R17,U17,X17,AA17,AD17)</f>
        <v>17</v>
      </c>
      <c r="AH18" s="133">
        <f>IF(AF18&gt;0,ROUNDDOWN(AF18/AG18,3),"")</f>
        <v>32.47</v>
      </c>
      <c r="AI18" s="133">
        <f>IF(MAX(N19,Q19,T19,W19,Z19,AC19)=0,"—",MAX(N19,Q19,T19,W19,Z19,AC19))</f>
        <v>100</v>
      </c>
      <c r="AJ18" s="132" t="s">
        <v>158</v>
      </c>
      <c r="AK18" s="134">
        <f>IF(AG18=0,"",IF(AH18&gt;E2,"Ü",RANK(AN18,AN6:AN22,0)))</f>
        <v>3</v>
      </c>
      <c r="AL18" s="135" t="str">
        <f>IF(AH18&lt;$C$2,"ê","")</f>
        <v/>
      </c>
      <c r="AM18" s="136"/>
      <c r="AN18" s="137">
        <f>IF(AH18&gt;AR17,"Ü",AE18+AH18/AP18)</f>
        <v>4.16235</v>
      </c>
      <c r="AO18" s="133">
        <f>AE18+AH18/AO17</f>
        <v>4.16235</v>
      </c>
      <c r="AP18" s="132">
        <f>AP17</f>
        <v>200</v>
      </c>
      <c r="AQ18" s="132">
        <f>AQ17</f>
        <v>0</v>
      </c>
      <c r="AR18" s="132">
        <f>AR17</f>
        <v>300</v>
      </c>
      <c r="AS18" s="138">
        <f>COUNT(N18:AD18)</f>
        <v>3</v>
      </c>
    </row>
    <row r="19" spans="1:45" s="59" customFormat="1" ht="21" customHeight="1">
      <c r="A19" s="82"/>
      <c r="B19" s="102" t="str">
        <f>B18</f>
        <v>Robitsch (GBK)</v>
      </c>
      <c r="C19" s="103">
        <v>9</v>
      </c>
      <c r="D19" s="104">
        <v>9</v>
      </c>
      <c r="E19" s="105">
        <f t="shared" si="0"/>
        <v>4.5</v>
      </c>
      <c r="F19" s="106">
        <v>2</v>
      </c>
      <c r="G19" s="105">
        <f t="shared" si="1"/>
        <v>100</v>
      </c>
      <c r="H19" s="107">
        <v>200</v>
      </c>
      <c r="I19" s="108">
        <v>200</v>
      </c>
      <c r="J19" s="109" t="str">
        <f>A9</f>
        <v>Cerovsek (BIG)</v>
      </c>
      <c r="L19" s="139"/>
      <c r="M19" s="260">
        <f>IF(O17&gt;0,ROUNDDOWN(M17/O17,3),"")</f>
        <v>19</v>
      </c>
      <c r="N19" s="144" t="str">
        <f>IF(N18&gt;0,M19,"")</f>
        <v/>
      </c>
      <c r="O19" s="142">
        <f>D11</f>
        <v>56</v>
      </c>
      <c r="P19" s="260"/>
      <c r="Q19" s="144"/>
      <c r="R19" s="142"/>
      <c r="S19" s="260">
        <f>IF(U17&gt;0,ROUNDDOWN(S17/U17,3),"")</f>
        <v>28.571000000000002</v>
      </c>
      <c r="T19" s="144">
        <f>IF(T18&gt;0,S19,"")</f>
        <v>28.571000000000002</v>
      </c>
      <c r="U19" s="142">
        <f>D13</f>
        <v>111</v>
      </c>
      <c r="V19" s="260"/>
      <c r="W19" s="144"/>
      <c r="X19" s="142"/>
      <c r="Y19" s="140" t="s">
        <v>48</v>
      </c>
      <c r="Z19" s="141" t="s">
        <v>48</v>
      </c>
      <c r="AA19" s="142"/>
      <c r="AB19" s="260">
        <f>IF(AD17&gt;0,ROUNDDOWN(AB17/AD17,3),"")</f>
        <v>100</v>
      </c>
      <c r="AC19" s="144">
        <f>IF(AC18&gt;0,AB19,"")</f>
        <v>100</v>
      </c>
      <c r="AD19" s="142" t="s">
        <v>158</v>
      </c>
      <c r="AE19" s="145"/>
      <c r="AF19" s="146"/>
      <c r="AG19" s="146"/>
      <c r="AH19" s="147" t="str">
        <f>IF(AH17=AH18,"¯¯¯¯¯¯","")</f>
        <v>¯¯¯¯¯¯</v>
      </c>
      <c r="AI19" s="147" t="str">
        <f>IF(AI17=AI18,"¯¯¯¯¯","")</f>
        <v>¯¯¯¯¯</v>
      </c>
      <c r="AJ19" s="399" t="s">
        <v>103</v>
      </c>
      <c r="AK19" s="148"/>
      <c r="AL19" s="158"/>
      <c r="AM19" s="149"/>
      <c r="AN19" s="150"/>
      <c r="AO19" s="151"/>
      <c r="AP19" s="152"/>
      <c r="AQ19" s="153"/>
      <c r="AR19" s="154"/>
    </row>
    <row r="20" spans="1:45" s="110" customFormat="1" ht="21" customHeight="1">
      <c r="A20" s="82"/>
      <c r="B20" s="160"/>
      <c r="C20" s="160"/>
      <c r="D20" s="160"/>
      <c r="E20" s="161"/>
      <c r="F20" s="160"/>
      <c r="G20" s="105" t="str">
        <f t="shared" si="1"/>
        <v/>
      </c>
      <c r="H20" s="160"/>
      <c r="I20" s="160"/>
      <c r="J20" s="160"/>
      <c r="L20" s="139"/>
      <c r="M20" s="112"/>
      <c r="N20" s="115"/>
      <c r="O20" s="114"/>
      <c r="P20" s="112">
        <f>C16</f>
        <v>93</v>
      </c>
      <c r="Q20" s="115"/>
      <c r="R20" s="114">
        <f>F16</f>
        <v>20</v>
      </c>
      <c r="S20" s="112"/>
      <c r="T20" s="115"/>
      <c r="U20" s="114"/>
      <c r="V20" s="112">
        <f>C18</f>
        <v>66</v>
      </c>
      <c r="W20" s="115"/>
      <c r="X20" s="114">
        <f>F18</f>
        <v>20</v>
      </c>
      <c r="Y20" s="112">
        <f>C19</f>
        <v>9</v>
      </c>
      <c r="Z20" s="115"/>
      <c r="AA20" s="114">
        <f>F19</f>
        <v>2</v>
      </c>
      <c r="AB20" s="112"/>
      <c r="AC20" s="113"/>
      <c r="AD20" s="114"/>
      <c r="AE20" s="155"/>
      <c r="AF20" s="156"/>
      <c r="AG20" s="156"/>
      <c r="AH20" s="123">
        <f>AH17</f>
        <v>32.47</v>
      </c>
      <c r="AI20" s="123">
        <f>AI17</f>
        <v>100</v>
      </c>
      <c r="AJ20" s="123">
        <f>AJ17</f>
        <v>83</v>
      </c>
      <c r="AK20" s="157"/>
      <c r="AL20" s="158"/>
      <c r="AM20" s="149"/>
      <c r="AN20" s="159"/>
      <c r="AO20" s="123">
        <f>AO17</f>
        <v>200</v>
      </c>
      <c r="AP20" s="123">
        <f>AP17</f>
        <v>200</v>
      </c>
      <c r="AQ20" s="123">
        <f>AQ17</f>
        <v>0</v>
      </c>
      <c r="AR20" s="123">
        <f>AR17</f>
        <v>300</v>
      </c>
    </row>
    <row r="21" spans="1:45" ht="32" customHeight="1">
      <c r="A21" s="82"/>
      <c r="B21" s="160"/>
      <c r="C21" s="160"/>
      <c r="D21" s="160"/>
      <c r="E21" s="161"/>
      <c r="F21" s="160"/>
      <c r="G21" s="105" t="str">
        <f t="shared" si="1"/>
        <v/>
      </c>
      <c r="H21" s="160"/>
      <c r="I21" s="160"/>
      <c r="J21" s="160"/>
      <c r="L21" s="127" t="str">
        <f>A10</f>
        <v>Robitsch (GBK)</v>
      </c>
      <c r="M21" s="128"/>
      <c r="N21" s="129"/>
      <c r="O21" s="129"/>
      <c r="P21" s="128"/>
      <c r="Q21" s="129">
        <f>IF(R20&gt;0,SIGN(P20-AB8)+1,"")</f>
        <v>0</v>
      </c>
      <c r="R21" s="130"/>
      <c r="S21" s="128"/>
      <c r="T21" s="129"/>
      <c r="U21" s="130"/>
      <c r="V21" s="128"/>
      <c r="W21" s="129">
        <f>IF(X20&gt;0,SIGN(V20-AB14)+1,"")</f>
        <v>0</v>
      </c>
      <c r="X21" s="130"/>
      <c r="Y21" s="128"/>
      <c r="Z21" s="129">
        <f>IF(AA20&gt;0,SIGN(Y20-AB17)+1,"")</f>
        <v>0</v>
      </c>
      <c r="AA21" s="130"/>
      <c r="AB21" s="128"/>
      <c r="AC21" s="129"/>
      <c r="AD21" s="130"/>
      <c r="AE21" s="131">
        <f>SUM(N21:AD21)</f>
        <v>0</v>
      </c>
      <c r="AF21" s="132">
        <f>SUM(M20,P20,S20,V20,Y20,AB20)</f>
        <v>168</v>
      </c>
      <c r="AG21" s="132">
        <f>SUM(O20,R20,U20,X20,AA20,AD20)</f>
        <v>42</v>
      </c>
      <c r="AH21" s="133">
        <f>IF(AF21&gt;0,ROUNDDOWN(AF21/AG21,3),"")</f>
        <v>4</v>
      </c>
      <c r="AI21" s="133" t="str">
        <f>IF(MAX(N22,Q22,T22,W22,Z22,AC22)=0,"—",MAX(N22,Q22,T22,W22,Z22,AC22))</f>
        <v>—</v>
      </c>
      <c r="AJ21" s="132">
        <f>MAX(O22,R22,U22,X22,AA22,AD22)</f>
        <v>15</v>
      </c>
      <c r="AK21" s="134">
        <f>IF(AG21=0,"",IF(AH21&gt;E2,"Ü",RANK(AN21,AN6:AN22,0)))</f>
        <v>6</v>
      </c>
      <c r="AL21" s="135" t="str">
        <f>IF(AH21&lt;$C$2,"ê","")</f>
        <v/>
      </c>
      <c r="AM21" s="136"/>
      <c r="AN21" s="137">
        <f>IF(AH21&gt;AR20,"Ü",AE21+AH21/AP21)</f>
        <v>0.02</v>
      </c>
      <c r="AO21" s="133">
        <f>AE21+AH21/AO20</f>
        <v>0.02</v>
      </c>
      <c r="AP21" s="132">
        <f>AP20</f>
        <v>200</v>
      </c>
      <c r="AQ21" s="132">
        <f>AQ20</f>
        <v>0</v>
      </c>
      <c r="AR21" s="132">
        <f>AR20</f>
        <v>300</v>
      </c>
      <c r="AS21" s="138">
        <f>COUNT(N21:AD21)</f>
        <v>3</v>
      </c>
    </row>
    <row r="22" spans="1:45" s="59" customFormat="1" ht="21" customHeight="1" thickBot="1">
      <c r="A22" s="110"/>
      <c r="B22" s="160"/>
      <c r="C22" s="160"/>
      <c r="D22" s="160"/>
      <c r="E22" s="161"/>
      <c r="F22" s="160"/>
      <c r="G22" s="105" t="str">
        <f t="shared" si="1"/>
        <v/>
      </c>
      <c r="H22" s="160"/>
      <c r="I22" s="160"/>
      <c r="J22" s="160"/>
      <c r="L22" s="139"/>
      <c r="M22" s="260"/>
      <c r="N22" s="144"/>
      <c r="O22" s="142"/>
      <c r="P22" s="260">
        <f>IF(R20&gt;0,ROUNDDOWN(P20/R20,3),"")</f>
        <v>4.6500000000000004</v>
      </c>
      <c r="Q22" s="144" t="str">
        <f>IF(Q21&gt;0,P22,"")</f>
        <v/>
      </c>
      <c r="R22" s="142">
        <f>D16</f>
        <v>15</v>
      </c>
      <c r="S22" s="260"/>
      <c r="T22" s="144"/>
      <c r="U22" s="142"/>
      <c r="V22" s="260">
        <f>IF(X20&gt;0,ROUNDDOWN(V20/X20,3),"")</f>
        <v>3.3</v>
      </c>
      <c r="W22" s="144" t="str">
        <f>IF(W21&gt;0,V22,"")</f>
        <v/>
      </c>
      <c r="X22" s="142">
        <f>D18</f>
        <v>12</v>
      </c>
      <c r="Y22" s="260">
        <f>IF(AA20&gt;0,ROUNDDOWN(Y20/AA20,3),"")</f>
        <v>4.5</v>
      </c>
      <c r="Z22" s="144" t="str">
        <f>IF(Z21&gt;0,Y22,"")</f>
        <v/>
      </c>
      <c r="AA22" s="142">
        <f>D19</f>
        <v>9</v>
      </c>
      <c r="AB22" s="140" t="s">
        <v>48</v>
      </c>
      <c r="AC22" s="141" t="s">
        <v>48</v>
      </c>
      <c r="AD22" s="142"/>
      <c r="AE22" s="145"/>
      <c r="AF22" s="146"/>
      <c r="AG22" s="146"/>
      <c r="AH22" s="147" t="str">
        <f>IF(AH20=AH21,"¯¯¯¯¯¯","")</f>
        <v/>
      </c>
      <c r="AI22" s="147" t="str">
        <f>IF(AI20=AI21,"¯¯¯¯¯","")</f>
        <v/>
      </c>
      <c r="AJ22" s="147"/>
      <c r="AK22" s="148"/>
      <c r="AL22" s="158"/>
      <c r="AM22" s="149"/>
      <c r="AN22" s="150"/>
      <c r="AO22" s="151"/>
      <c r="AP22" s="152"/>
      <c r="AQ22" s="153"/>
      <c r="AR22" s="154"/>
    </row>
    <row r="23" spans="1:45" ht="15.75" customHeight="1" thickTop="1" thickBot="1">
      <c r="A23" s="162"/>
      <c r="B23" s="160"/>
      <c r="C23" s="160"/>
      <c r="D23" s="160"/>
      <c r="E23" s="161"/>
      <c r="F23" s="160"/>
      <c r="G23" s="105" t="str">
        <f t="shared" si="1"/>
        <v/>
      </c>
      <c r="H23" s="160"/>
      <c r="I23" s="160"/>
      <c r="J23" s="160"/>
      <c r="M23" s="164"/>
      <c r="N23" s="165"/>
      <c r="O23" s="164"/>
      <c r="P23" s="164"/>
      <c r="Q23" s="165"/>
      <c r="R23" s="164"/>
      <c r="S23" s="164"/>
      <c r="T23" s="165"/>
      <c r="U23" s="164"/>
      <c r="V23" s="164"/>
      <c r="W23" s="165"/>
      <c r="X23" s="164"/>
      <c r="Y23" s="164"/>
      <c r="Z23" s="165"/>
      <c r="AA23" s="164"/>
      <c r="AB23" s="376" t="s">
        <v>141</v>
      </c>
      <c r="AC23" s="377"/>
      <c r="AD23" s="378"/>
      <c r="AE23" s="379"/>
      <c r="AF23" s="379">
        <f>SUM(AF6:AF21)</f>
        <v>3174</v>
      </c>
      <c r="AG23" s="379">
        <f>SUM(AG6:AG21)</f>
        <v>278</v>
      </c>
      <c r="AH23" s="380">
        <f>ROUNDDOWN(AF23/AG23,3)</f>
        <v>11.417</v>
      </c>
      <c r="AI23" s="167"/>
      <c r="AJ23" s="166"/>
      <c r="AK23" s="166"/>
      <c r="AL23" s="168"/>
      <c r="AM23" s="169"/>
    </row>
    <row r="24" spans="1:45" ht="15.75" customHeight="1" thickTop="1">
      <c r="A24" s="162"/>
      <c r="B24" s="160"/>
      <c r="C24" s="160"/>
      <c r="D24" s="160"/>
      <c r="E24" s="161"/>
      <c r="F24" s="160"/>
      <c r="G24" s="105" t="str">
        <f t="shared" si="1"/>
        <v/>
      </c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  <c r="AE24" s="266"/>
    </row>
    <row r="25" spans="1:45" ht="15.75" customHeight="1">
      <c r="A25" s="162"/>
      <c r="B25" s="160"/>
      <c r="C25" s="160"/>
      <c r="D25" s="160"/>
      <c r="E25" s="161"/>
      <c r="F25" s="160"/>
      <c r="G25" s="105" t="str">
        <f t="shared" si="1"/>
        <v/>
      </c>
      <c r="H25" s="160"/>
      <c r="I25" s="160"/>
      <c r="J25" s="160"/>
      <c r="K25" s="72"/>
      <c r="P25" s="72"/>
      <c r="Q25" s="72"/>
      <c r="R25" s="72"/>
      <c r="AN25" s="172"/>
    </row>
    <row r="26" spans="1:45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N26" s="172"/>
      <c r="AO26" s="447" t="s">
        <v>44</v>
      </c>
    </row>
    <row r="27" spans="1:45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K27" s="449" t="s">
        <v>42</v>
      </c>
      <c r="AN27" s="172"/>
      <c r="AO27" s="447"/>
      <c r="AP27" s="451" t="s">
        <v>45</v>
      </c>
      <c r="AS27" s="445" t="str">
        <f>AS4</f>
        <v>Spiele</v>
      </c>
    </row>
    <row r="28" spans="1:45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K28" s="449"/>
      <c r="AN28" s="172"/>
      <c r="AO28" s="447"/>
      <c r="AP28" s="451"/>
      <c r="AS28" s="445"/>
    </row>
    <row r="29" spans="1:45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K29" s="449"/>
      <c r="AN29" s="172"/>
      <c r="AO29" s="447"/>
      <c r="AP29" s="451"/>
      <c r="AS29" s="445"/>
    </row>
    <row r="30" spans="1:45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175" t="s">
        <v>16</v>
      </c>
      <c r="AI30" s="176" t="s">
        <v>41</v>
      </c>
      <c r="AJ30" s="177" t="s">
        <v>17</v>
      </c>
      <c r="AK30" s="450"/>
      <c r="AN30" s="178"/>
      <c r="AO30" s="448"/>
      <c r="AP30" s="452"/>
      <c r="AS30" s="446"/>
    </row>
    <row r="31" spans="1:45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Huber (WBA)</v>
      </c>
      <c r="AE31" s="181">
        <f t="shared" ref="AE31:AK31" si="3">AE6</f>
        <v>7</v>
      </c>
      <c r="AF31" s="181">
        <f t="shared" si="3"/>
        <v>800</v>
      </c>
      <c r="AG31" s="181">
        <f t="shared" si="3"/>
        <v>43</v>
      </c>
      <c r="AH31" s="181">
        <f t="shared" si="3"/>
        <v>18.603999999999999</v>
      </c>
      <c r="AI31" s="182">
        <f t="shared" si="3"/>
        <v>25</v>
      </c>
      <c r="AJ31" s="183">
        <f t="shared" si="3"/>
        <v>83</v>
      </c>
      <c r="AK31" s="181">
        <f t="shared" si="3"/>
        <v>1</v>
      </c>
      <c r="AN31" s="184"/>
      <c r="AO31" s="182">
        <f>AO6</f>
        <v>7.0930200000000001</v>
      </c>
      <c r="AP31" s="181">
        <f>AP6</f>
        <v>200</v>
      </c>
      <c r="AQ31" s="181"/>
      <c r="AR31" s="181"/>
      <c r="AS31" s="185">
        <f>AS6</f>
        <v>4</v>
      </c>
    </row>
    <row r="32" spans="1:45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Mastny (AUG)</v>
      </c>
      <c r="AE32" s="181">
        <f t="shared" ref="AE32:AK32" si="4">AE9</f>
        <v>2</v>
      </c>
      <c r="AF32" s="181">
        <f t="shared" si="4"/>
        <v>395</v>
      </c>
      <c r="AG32" s="181">
        <f t="shared" si="4"/>
        <v>60</v>
      </c>
      <c r="AH32" s="181">
        <f t="shared" si="4"/>
        <v>6.5830000000000002</v>
      </c>
      <c r="AI32" s="182">
        <f t="shared" si="4"/>
        <v>6.35</v>
      </c>
      <c r="AJ32" s="183">
        <f t="shared" si="4"/>
        <v>42</v>
      </c>
      <c r="AK32" s="181">
        <f t="shared" si="4"/>
        <v>5</v>
      </c>
      <c r="AN32" s="184"/>
      <c r="AO32" s="182">
        <f>AO9</f>
        <v>2.032915</v>
      </c>
      <c r="AP32" s="181">
        <f>AP9</f>
        <v>200</v>
      </c>
      <c r="AS32" s="185">
        <f>AS9</f>
        <v>4</v>
      </c>
    </row>
    <row r="33" spans="1:45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Gorthan (POT)</v>
      </c>
      <c r="AE33" s="181">
        <f t="shared" ref="AE33:AK33" si="5">AE12</f>
        <v>3</v>
      </c>
      <c r="AF33" s="181">
        <f t="shared" si="5"/>
        <v>726</v>
      </c>
      <c r="AG33" s="181">
        <f t="shared" si="5"/>
        <v>48</v>
      </c>
      <c r="AH33" s="181">
        <f t="shared" si="5"/>
        <v>15.125</v>
      </c>
      <c r="AI33" s="182">
        <f t="shared" si="5"/>
        <v>28.571000000000002</v>
      </c>
      <c r="AJ33" s="183">
        <f t="shared" si="5"/>
        <v>71</v>
      </c>
      <c r="AK33" s="181">
        <f t="shared" si="5"/>
        <v>4</v>
      </c>
      <c r="AN33" s="184"/>
      <c r="AO33" s="182">
        <f>AO12</f>
        <v>3.0756250000000001</v>
      </c>
      <c r="AP33" s="181">
        <f>AP12</f>
        <v>200</v>
      </c>
      <c r="AS33" s="185">
        <f>AS12</f>
        <v>4</v>
      </c>
    </row>
    <row r="34" spans="1:45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Tumbaridis (BCE)</v>
      </c>
      <c r="AE34" s="181">
        <f t="shared" ref="AE34:AK34" si="6">AE15</f>
        <v>6</v>
      </c>
      <c r="AF34" s="181">
        <f t="shared" si="6"/>
        <v>533</v>
      </c>
      <c r="AG34" s="181">
        <f t="shared" si="6"/>
        <v>68</v>
      </c>
      <c r="AH34" s="181">
        <f t="shared" si="6"/>
        <v>7.8380000000000001</v>
      </c>
      <c r="AI34" s="182">
        <f t="shared" si="6"/>
        <v>9.9</v>
      </c>
      <c r="AJ34" s="183">
        <f t="shared" si="6"/>
        <v>62</v>
      </c>
      <c r="AK34" s="181">
        <f t="shared" si="6"/>
        <v>2</v>
      </c>
      <c r="AN34" s="184"/>
      <c r="AO34" s="182">
        <f>AO15</f>
        <v>6.0391899999999996</v>
      </c>
      <c r="AP34" s="181">
        <f>AP15</f>
        <v>200</v>
      </c>
      <c r="AS34" s="185">
        <f>AS15</f>
        <v>4</v>
      </c>
    </row>
    <row r="35" spans="1:45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Cerovsek (BIG)</v>
      </c>
      <c r="AE35" s="181">
        <f t="shared" ref="AE35:AK35" si="7">AE18</f>
        <v>4</v>
      </c>
      <c r="AF35" s="181">
        <f t="shared" si="7"/>
        <v>552</v>
      </c>
      <c r="AG35" s="181">
        <f t="shared" si="7"/>
        <v>17</v>
      </c>
      <c r="AH35" s="181">
        <f t="shared" si="7"/>
        <v>32.47</v>
      </c>
      <c r="AI35" s="182">
        <f t="shared" si="7"/>
        <v>100</v>
      </c>
      <c r="AJ35" s="183" t="str">
        <f t="shared" si="7"/>
        <v>200*</v>
      </c>
      <c r="AK35" s="181">
        <f t="shared" si="7"/>
        <v>3</v>
      </c>
      <c r="AN35" s="184"/>
      <c r="AO35" s="182">
        <f>AO18</f>
        <v>4.16235</v>
      </c>
      <c r="AP35" s="181">
        <f>AP18</f>
        <v>200</v>
      </c>
      <c r="AS35" s="185">
        <f>AS18</f>
        <v>3</v>
      </c>
    </row>
    <row r="36" spans="1:45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Robitsch (GBK)</v>
      </c>
      <c r="AE36" s="181">
        <f t="shared" ref="AE36:AK36" si="8">AE21</f>
        <v>0</v>
      </c>
      <c r="AF36" s="181">
        <f t="shared" si="8"/>
        <v>168</v>
      </c>
      <c r="AG36" s="181">
        <f t="shared" si="8"/>
        <v>42</v>
      </c>
      <c r="AH36" s="181">
        <f t="shared" si="8"/>
        <v>4</v>
      </c>
      <c r="AI36" s="182" t="str">
        <f t="shared" si="8"/>
        <v>—</v>
      </c>
      <c r="AJ36" s="183">
        <f t="shared" si="8"/>
        <v>15</v>
      </c>
      <c r="AK36" s="181">
        <f t="shared" si="8"/>
        <v>6</v>
      </c>
      <c r="AN36" s="184"/>
      <c r="AO36" s="182">
        <f>AO21</f>
        <v>0.02</v>
      </c>
      <c r="AP36" s="181">
        <f>AP21</f>
        <v>200</v>
      </c>
      <c r="AS36" s="185">
        <f>AS21</f>
        <v>3</v>
      </c>
    </row>
    <row r="37" spans="1:45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I37" s="182"/>
      <c r="AJ37" s="183"/>
      <c r="AK37" s="181"/>
      <c r="AN37" s="184"/>
      <c r="AO37" s="182"/>
      <c r="AP37" s="181"/>
      <c r="AS37" s="185"/>
    </row>
    <row r="38" spans="1:45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3174</v>
      </c>
      <c r="W38" s="188"/>
      <c r="AE38" s="181"/>
      <c r="AF38" s="181"/>
      <c r="AG38" s="181"/>
      <c r="AH38" s="181"/>
      <c r="AI38" s="182"/>
      <c r="AJ38" s="183"/>
      <c r="AK38" s="181"/>
      <c r="AN38" s="184"/>
      <c r="AO38" s="182"/>
      <c r="AP38" s="181"/>
      <c r="AS38" s="185"/>
    </row>
    <row r="39" spans="1:45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278</v>
      </c>
      <c r="W39" s="188"/>
      <c r="AE39" s="181"/>
      <c r="AF39" s="181"/>
      <c r="AG39" s="181"/>
      <c r="AH39" s="181"/>
      <c r="AI39" s="182"/>
      <c r="AJ39" s="183"/>
      <c r="AK39" s="181"/>
      <c r="AN39" s="184"/>
      <c r="AO39" s="182"/>
      <c r="AP39" s="189"/>
      <c r="AS39" s="185"/>
    </row>
    <row r="40" spans="1:45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11.417266187050359</v>
      </c>
      <c r="W40" s="188"/>
      <c r="AE40" s="181"/>
      <c r="AF40" s="181"/>
      <c r="AG40" s="181"/>
      <c r="AH40" s="181"/>
      <c r="AI40" s="182"/>
      <c r="AJ40" s="183"/>
      <c r="AK40" s="181"/>
      <c r="AN40" s="184"/>
      <c r="AO40" s="182"/>
      <c r="AP40" s="189"/>
      <c r="AS40" s="185"/>
    </row>
    <row r="41" spans="1:45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I41" s="182"/>
      <c r="AJ41" s="183"/>
      <c r="AK41" s="181"/>
      <c r="AN41" s="181"/>
      <c r="AO41" s="182"/>
      <c r="AP41" s="181"/>
      <c r="AS41" s="185"/>
    </row>
    <row r="42" spans="1:45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I42" s="182"/>
      <c r="AJ42" s="183"/>
      <c r="AK42" s="181"/>
      <c r="AN42" s="181"/>
      <c r="AO42" s="182"/>
      <c r="AP42" s="181"/>
      <c r="AS42" s="185"/>
    </row>
    <row r="43" spans="1:45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I43" s="182"/>
      <c r="AJ43" s="183"/>
      <c r="AK43" s="181"/>
      <c r="AN43" s="181"/>
      <c r="AO43" s="182"/>
      <c r="AP43" s="181"/>
      <c r="AS43" s="185"/>
    </row>
    <row r="44" spans="1:45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I44" s="182"/>
      <c r="AJ44" s="183"/>
      <c r="AK44" s="181"/>
      <c r="AN44" s="181"/>
      <c r="AO44" s="182"/>
      <c r="AP44" s="181"/>
      <c r="AS44" s="185"/>
    </row>
    <row r="45" spans="1:45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I45" s="182"/>
      <c r="AJ45" s="183"/>
      <c r="AK45" s="181"/>
      <c r="AN45" s="181"/>
      <c r="AO45" s="182"/>
      <c r="AP45" s="181"/>
      <c r="AS45" s="185"/>
    </row>
    <row r="46" spans="1:45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5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5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16">
    <mergeCell ref="AS27:AS30"/>
    <mergeCell ref="AO26:AO30"/>
    <mergeCell ref="AE27:AE30"/>
    <mergeCell ref="AF27:AF30"/>
    <mergeCell ref="AG27:AG30"/>
    <mergeCell ref="AK27:AK30"/>
    <mergeCell ref="AP27:AP30"/>
    <mergeCell ref="L1:AK1"/>
    <mergeCell ref="L2:AK2"/>
    <mergeCell ref="L3:AK3"/>
    <mergeCell ref="M4:O4"/>
    <mergeCell ref="P4:R4"/>
    <mergeCell ref="S4:U4"/>
    <mergeCell ref="V4:X4"/>
    <mergeCell ref="Y4:AA4"/>
    <mergeCell ref="AB4:AD4"/>
  </mergeCells>
  <phoneticPr fontId="9" type="noConversion"/>
  <conditionalFormatting sqref="Q6 T6 W6 Z6 AC6 AC9 Z9 W9 T9 N9 N12 Q12 W12 Z12:AA12 AC12 AC15 Z15 T15 Q15 N15 N18 Q18 T18 N21:O21 W18 Q21 T21 W21 AC18 Z21">
    <cfRule type="cellIs" dxfId="65" priority="15" stopIfTrue="1" operator="equal">
      <formula>1</formula>
    </cfRule>
  </conditionalFormatting>
  <conditionalFormatting sqref="M22:AC22 AE22 M5:AD5 M13:AE14 M7:AE8 AF15:AK22 M10:AE11 M16:AE17 M19:AE20 AF6:AJ12">
    <cfRule type="cellIs" dxfId="64" priority="16" stopIfTrue="1" operator="equal">
      <formula>0</formula>
    </cfRule>
  </conditionalFormatting>
  <conditionalFormatting sqref="Q6 T6 W6 Z6 AC6 AC9 Z9 W9 T9 N9 N12 Q12 W12 Z12:AA12 AC12 AC15 Z15 T15 Q15 N15 N18 Q18 T18">
    <cfRule type="cellIs" dxfId="63" priority="13" stopIfTrue="1" operator="equal">
      <formula>2</formula>
    </cfRule>
    <cfRule type="cellIs" dxfId="62" priority="14" stopIfTrue="1" operator="equal">
      <formula>0</formula>
    </cfRule>
  </conditionalFormatting>
  <conditionalFormatting sqref="W18">
    <cfRule type="cellIs" dxfId="61" priority="11" stopIfTrue="1" operator="equal">
      <formula>2</formula>
    </cfRule>
    <cfRule type="cellIs" dxfId="60" priority="12" stopIfTrue="1" operator="equal">
      <formula>0</formula>
    </cfRule>
  </conditionalFormatting>
  <conditionalFormatting sqref="Q21">
    <cfRule type="cellIs" dxfId="59" priority="9" stopIfTrue="1" operator="equal">
      <formula>2</formula>
    </cfRule>
    <cfRule type="cellIs" dxfId="58" priority="10" stopIfTrue="1" operator="equal">
      <formula>0</formula>
    </cfRule>
  </conditionalFormatting>
  <conditionalFormatting sqref="T21">
    <cfRule type="cellIs" dxfId="57" priority="7" stopIfTrue="1" operator="equal">
      <formula>2</formula>
    </cfRule>
    <cfRule type="cellIs" dxfId="56" priority="8" stopIfTrue="1" operator="equal">
      <formula>0</formula>
    </cfRule>
  </conditionalFormatting>
  <conditionalFormatting sqref="W21">
    <cfRule type="cellIs" dxfId="55" priority="5" stopIfTrue="1" operator="equal">
      <formula>2</formula>
    </cfRule>
    <cfRule type="cellIs" dxfId="54" priority="6" stopIfTrue="1" operator="equal">
      <formula>0</formula>
    </cfRule>
  </conditionalFormatting>
  <conditionalFormatting sqref="AC18">
    <cfRule type="cellIs" dxfId="53" priority="3" stopIfTrue="1" operator="equal">
      <formula>2</formula>
    </cfRule>
    <cfRule type="cellIs" dxfId="52" priority="4" stopIfTrue="1" operator="equal">
      <formula>0</formula>
    </cfRule>
  </conditionalFormatting>
  <conditionalFormatting sqref="Z21">
    <cfRule type="cellIs" dxfId="51" priority="1" stopIfTrue="1" operator="equal">
      <formula>2</formula>
    </cfRule>
    <cfRule type="cellIs" dxfId="50" priority="2" stopIfTrue="1" operator="equal">
      <formula>0</formula>
    </cfRule>
  </conditionalFormatting>
  <printOptions horizontalCentered="1" verticalCentered="1" gridLinesSet="0"/>
  <pageMargins left="0" right="0" top="0.12000000000000001" bottom="0.51" header="0" footer="0"/>
  <pageSetup paperSize="9" scale="79" pageOrder="overThenDown" orientation="landscape" horizontalDpi="300" verticalDpi="300"/>
  <headerFooter alignWithMargins="0">
    <oddFooter>&amp;L&amp;16&amp;K000000Distanz: 200 / 20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175"/>
  <sheetViews>
    <sheetView showGridLines="0" topLeftCell="K3" zoomScale="90" zoomScaleNormal="90" zoomScalePageLayoutView="90" workbookViewId="0">
      <selection activeCell="S16" sqref="S16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8" width="3.85546875" style="60" bestFit="1" customWidth="1"/>
    <col min="9" max="9" width="4.42578125" style="60" bestFit="1" customWidth="1"/>
    <col min="10" max="10" width="28.42578125" style="60" customWidth="1"/>
    <col min="11" max="11" width="3.28515625" style="60" customWidth="1"/>
    <col min="12" max="12" width="16" style="163" customWidth="1"/>
    <col min="13" max="13" width="5" style="75" customWidth="1"/>
    <col min="14" max="14" width="3.28515625" style="60" customWidth="1"/>
    <col min="15" max="15" width="4.140625" style="75" customWidth="1"/>
    <col min="16" max="16" width="4.7109375" style="75" customWidth="1"/>
    <col min="17" max="17" width="3.28515625" style="60" customWidth="1"/>
    <col min="18" max="18" width="3.7109375" style="75" customWidth="1"/>
    <col min="19" max="19" width="5" style="75" customWidth="1"/>
    <col min="20" max="20" width="3.28515625" style="60" customWidth="1"/>
    <col min="21" max="21" width="4" style="75" customWidth="1"/>
    <col min="22" max="22" width="4.85546875" style="75" customWidth="1"/>
    <col min="23" max="23" width="4" style="60" customWidth="1"/>
    <col min="24" max="24" width="4.28515625" style="75" customWidth="1"/>
    <col min="25" max="25" width="6.28515625" style="75" customWidth="1"/>
    <col min="26" max="26" width="3.28515625" style="60" customWidth="1"/>
    <col min="27" max="27" width="4.5703125" style="75" customWidth="1"/>
    <col min="28" max="28" width="4.85546875" style="75" customWidth="1"/>
    <col min="29" max="29" width="3.28515625" style="60" customWidth="1"/>
    <col min="30" max="30" width="4.28515625" style="75" customWidth="1"/>
    <col min="31" max="31" width="4.5703125" style="64" customWidth="1"/>
    <col min="32" max="32" width="6.140625" style="76" customWidth="1"/>
    <col min="33" max="33" width="4.5703125" style="76" customWidth="1"/>
    <col min="34" max="34" width="8.28515625" style="76" customWidth="1"/>
    <col min="35" max="35" width="8.42578125" style="77" customWidth="1"/>
    <col min="36" max="36" width="5.140625" style="76" customWidth="1"/>
    <col min="37" max="37" width="5.28515625" style="76" customWidth="1"/>
    <col min="38" max="38" width="2.5703125" style="78" customWidth="1"/>
    <col min="39" max="39" width="2.5703125" style="79" customWidth="1"/>
    <col min="40" max="40" width="5.28515625" style="80" customWidth="1"/>
    <col min="41" max="41" width="6.85546875" style="81" customWidth="1"/>
    <col min="42" max="42" width="3.5703125" style="64" customWidth="1"/>
    <col min="43" max="44" width="2.42578125" style="64" customWidth="1"/>
    <col min="45" max="16384" width="8" style="60"/>
  </cols>
  <sheetData>
    <row r="1" spans="1:55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63"/>
      <c r="AM1" s="63"/>
      <c r="AN1" s="63"/>
      <c r="AO1" s="63"/>
      <c r="AP1" s="63"/>
      <c r="AQ1" s="63"/>
    </row>
    <row r="2" spans="1:55" ht="28">
      <c r="B2" s="65" t="s">
        <v>33</v>
      </c>
      <c r="C2" s="66">
        <v>0</v>
      </c>
      <c r="D2" s="67" t="s">
        <v>34</v>
      </c>
      <c r="E2" s="66">
        <v>300</v>
      </c>
      <c r="J2" s="69" t="s">
        <v>35</v>
      </c>
      <c r="K2" s="70">
        <v>150</v>
      </c>
      <c r="L2" s="440" t="s">
        <v>117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71"/>
      <c r="AM2" s="71"/>
      <c r="AN2" s="71"/>
      <c r="AO2" s="71"/>
      <c r="AP2" s="71"/>
      <c r="AQ2" s="71"/>
    </row>
    <row r="3" spans="1:55" ht="28">
      <c r="G3" s="62"/>
      <c r="J3" s="72"/>
      <c r="K3" s="73">
        <v>20</v>
      </c>
      <c r="L3" s="463" t="s">
        <v>26</v>
      </c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</row>
    <row r="4" spans="1:55" s="91" customFormat="1" ht="39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64" t="s">
        <v>27</v>
      </c>
      <c r="N4" s="464"/>
      <c r="O4" s="464"/>
      <c r="P4" s="464" t="s">
        <v>59</v>
      </c>
      <c r="Q4" s="464"/>
      <c r="R4" s="464"/>
      <c r="S4" s="464" t="s">
        <v>92</v>
      </c>
      <c r="T4" s="464"/>
      <c r="U4" s="464"/>
      <c r="V4" s="465" t="s">
        <v>61</v>
      </c>
      <c r="W4" s="465"/>
      <c r="X4" s="465"/>
      <c r="Y4" s="464" t="s">
        <v>60</v>
      </c>
      <c r="Z4" s="464"/>
      <c r="AA4" s="464"/>
      <c r="AB4" s="441" t="s">
        <v>109</v>
      </c>
      <c r="AC4" s="441"/>
      <c r="AD4" s="441"/>
      <c r="AE4" s="231" t="s">
        <v>13</v>
      </c>
      <c r="AF4" s="232" t="s">
        <v>39</v>
      </c>
      <c r="AG4" s="232" t="s">
        <v>40</v>
      </c>
      <c r="AH4" s="257" t="s">
        <v>16</v>
      </c>
      <c r="AI4" s="258" t="s">
        <v>41</v>
      </c>
      <c r="AJ4" s="259" t="s">
        <v>17</v>
      </c>
      <c r="AK4" s="233" t="s">
        <v>42</v>
      </c>
      <c r="AL4" s="93"/>
      <c r="AM4" s="94"/>
      <c r="AN4" s="95" t="s">
        <v>43</v>
      </c>
      <c r="AO4" s="96" t="s">
        <v>44</v>
      </c>
      <c r="AP4" s="344" t="s">
        <v>45</v>
      </c>
      <c r="AQ4" s="344" t="s">
        <v>46</v>
      </c>
      <c r="AR4" s="343"/>
      <c r="AS4" s="99" t="s">
        <v>47</v>
      </c>
      <c r="AU4" s="100"/>
      <c r="AV4" s="100"/>
      <c r="AW4" s="100"/>
      <c r="BA4" s="100"/>
      <c r="BB4" s="100"/>
      <c r="BC4" s="100"/>
    </row>
    <row r="5" spans="1:55" s="110" customFormat="1" ht="21" customHeight="1" thickTop="1">
      <c r="A5" s="347" t="s">
        <v>82</v>
      </c>
      <c r="B5" s="102" t="str">
        <f>A6</f>
        <v>Werner (AUG)</v>
      </c>
      <c r="C5" s="103">
        <v>74</v>
      </c>
      <c r="D5" s="104">
        <v>27</v>
      </c>
      <c r="E5" s="105">
        <f t="shared" ref="E5:E19" si="0">IF(F5&gt;0,(INT(1000*C5/F5)/1000),"")</f>
        <v>3.7</v>
      </c>
      <c r="F5" s="106">
        <v>20</v>
      </c>
      <c r="G5" s="105">
        <f t="shared" ref="G5:G25" si="1">IF(F5&gt;0,(INT(1000*I5/F5)/1000),"")</f>
        <v>3.7</v>
      </c>
      <c r="H5" s="107">
        <v>14</v>
      </c>
      <c r="I5" s="108">
        <v>74</v>
      </c>
      <c r="J5" s="109" t="str">
        <f>A5</f>
        <v>Gugumuck (WBA)</v>
      </c>
      <c r="L5" s="111"/>
      <c r="M5" s="251"/>
      <c r="N5" s="252"/>
      <c r="O5" s="253"/>
      <c r="P5" s="254">
        <f>I5</f>
        <v>74</v>
      </c>
      <c r="Q5" s="255"/>
      <c r="R5" s="253">
        <f>F5</f>
        <v>20</v>
      </c>
      <c r="S5" s="254">
        <f>I6</f>
        <v>103</v>
      </c>
      <c r="T5" s="255"/>
      <c r="U5" s="253">
        <f>F6</f>
        <v>20</v>
      </c>
      <c r="V5" s="254">
        <f>I8</f>
        <v>72</v>
      </c>
      <c r="W5" s="255"/>
      <c r="X5" s="253">
        <f>F8</f>
        <v>20</v>
      </c>
      <c r="Y5" s="254">
        <f>I11</f>
        <v>51</v>
      </c>
      <c r="Z5" s="255"/>
      <c r="AA5" s="253">
        <f>F11</f>
        <v>20</v>
      </c>
      <c r="AB5" s="254"/>
      <c r="AC5" s="255"/>
      <c r="AD5" s="256"/>
      <c r="AE5" s="116"/>
      <c r="AF5" s="117"/>
      <c r="AG5" s="117"/>
      <c r="AH5" s="118">
        <f>MAX(AH6,AH9,AH12,AH15,AH18,AH21)</f>
        <v>6.0270000000000001</v>
      </c>
      <c r="AI5" s="118">
        <f>MAX(AI6,AI9,AI12,AI15,AI18,AI21)</f>
        <v>10.714</v>
      </c>
      <c r="AJ5" s="118">
        <f>MAX(AJ6,AJ9,AJ12,AJ15,AJ18,AJ21)</f>
        <v>45</v>
      </c>
      <c r="AK5" s="119"/>
      <c r="AL5" s="120"/>
      <c r="AM5" s="121"/>
      <c r="AN5" s="122"/>
      <c r="AO5" s="123">
        <f>K2</f>
        <v>150</v>
      </c>
      <c r="AP5" s="124">
        <f>K2</f>
        <v>150</v>
      </c>
      <c r="AQ5" s="125">
        <f>C2</f>
        <v>0</v>
      </c>
      <c r="AR5" s="126">
        <f>E2</f>
        <v>300</v>
      </c>
    </row>
    <row r="6" spans="1:55" ht="32" customHeight="1">
      <c r="A6" s="347" t="s">
        <v>70</v>
      </c>
      <c r="B6" s="102" t="str">
        <f>A7</f>
        <v>Reichner (POT)</v>
      </c>
      <c r="C6" s="103">
        <v>54</v>
      </c>
      <c r="D6" s="104">
        <v>15</v>
      </c>
      <c r="E6" s="105">
        <f t="shared" si="0"/>
        <v>2.7</v>
      </c>
      <c r="F6" s="106">
        <v>20</v>
      </c>
      <c r="G6" s="105">
        <f t="shared" si="1"/>
        <v>5.15</v>
      </c>
      <c r="H6" s="107">
        <v>34</v>
      </c>
      <c r="I6" s="108">
        <v>103</v>
      </c>
      <c r="J6" s="109" t="str">
        <f>A5</f>
        <v>Gugumuck (WBA)</v>
      </c>
      <c r="L6" s="127" t="str">
        <f>A5</f>
        <v>Gugumuck (WBA)</v>
      </c>
      <c r="M6" s="128"/>
      <c r="N6" s="129"/>
      <c r="O6" s="130"/>
      <c r="P6" s="128"/>
      <c r="Q6" s="129">
        <f>IF(R5&gt;0,SIGN(P5-M8)+1,"")</f>
        <v>1</v>
      </c>
      <c r="R6" s="130"/>
      <c r="S6" s="128"/>
      <c r="T6" s="129">
        <f>IF(U5&gt;0,SIGN(S5-M11)+1,"")</f>
        <v>2</v>
      </c>
      <c r="U6" s="130"/>
      <c r="V6" s="128"/>
      <c r="W6" s="129">
        <f>IF(X5&gt;0,SIGN(V5-M14)+1,"")</f>
        <v>2</v>
      </c>
      <c r="X6" s="130"/>
      <c r="Y6" s="128"/>
      <c r="Z6" s="129">
        <f>IF(AA5&gt;0,SIGN(Y5-M17)+1,"")</f>
        <v>0</v>
      </c>
      <c r="AA6" s="130"/>
      <c r="AB6" s="128"/>
      <c r="AC6" s="129"/>
      <c r="AD6" s="130"/>
      <c r="AE6" s="131">
        <f>SUM(N6:AD6)</f>
        <v>5</v>
      </c>
      <c r="AF6" s="132">
        <f>SUM(M5,P5,S5,V5,Y5,AB5)</f>
        <v>300</v>
      </c>
      <c r="AG6" s="132">
        <f>SUM(O5,R5,U5,X5,AA5,AD5)</f>
        <v>80</v>
      </c>
      <c r="AH6" s="133">
        <f>IF(AF6&gt;0,ROUNDDOWN(AF6/AG6,3),"")</f>
        <v>3.75</v>
      </c>
      <c r="AI6" s="133">
        <f>IF(MAX(N7,Q7,T7,W7,Z7,AC7)=0,"—",MAX(N7,Q7,T7,W7,Z7,AC7))</f>
        <v>5.15</v>
      </c>
      <c r="AJ6" s="132">
        <f>MAX(O7,R7,U7,X7,AA7,AD7)</f>
        <v>34</v>
      </c>
      <c r="AK6" s="134">
        <f>IF(AG6=0,"",IF(AH6&gt;E2,"Ü",RANK(AN6,AN6:AN22,0)))</f>
        <v>2</v>
      </c>
      <c r="AL6" s="135" t="str">
        <f>IF(AH6&lt;$C$2,"ê","")</f>
        <v/>
      </c>
      <c r="AM6" s="136"/>
      <c r="AN6" s="137">
        <f>IF(AH6&gt;AR5,"Ü",AE6+AH6/AO5)</f>
        <v>5.0250000000000004</v>
      </c>
      <c r="AO6" s="133">
        <f>AE6+AH6/AO5</f>
        <v>5.0250000000000004</v>
      </c>
      <c r="AP6" s="132">
        <f>AP5</f>
        <v>150</v>
      </c>
      <c r="AQ6" s="132">
        <f>AQ5</f>
        <v>0</v>
      </c>
      <c r="AR6" s="132">
        <f>AR5</f>
        <v>300</v>
      </c>
      <c r="AS6" s="138">
        <f>COUNT(N6:AD6)</f>
        <v>4</v>
      </c>
    </row>
    <row r="7" spans="1:55" s="59" customFormat="1" ht="21" customHeight="1">
      <c r="A7" s="347" t="s">
        <v>123</v>
      </c>
      <c r="B7" s="102" t="str">
        <f>B6</f>
        <v>Reichner (POT)</v>
      </c>
      <c r="C7" s="103">
        <v>137</v>
      </c>
      <c r="D7" s="104">
        <v>29</v>
      </c>
      <c r="E7" s="105">
        <f t="shared" si="0"/>
        <v>7.6109999999999998</v>
      </c>
      <c r="F7" s="106">
        <v>18</v>
      </c>
      <c r="G7" s="105">
        <f t="shared" si="1"/>
        <v>8.3330000000000002</v>
      </c>
      <c r="H7" s="107">
        <v>45</v>
      </c>
      <c r="I7" s="108">
        <v>150</v>
      </c>
      <c r="J7" s="109" t="str">
        <f>A6</f>
        <v>Werner (AUG)</v>
      </c>
      <c r="L7" s="139"/>
      <c r="M7" s="140" t="s">
        <v>48</v>
      </c>
      <c r="N7" s="141" t="s">
        <v>48</v>
      </c>
      <c r="O7" s="142"/>
      <c r="P7" s="260">
        <f>IF(R5&gt;0,ROUNDDOWN(P5/R5,3),"")</f>
        <v>3.7</v>
      </c>
      <c r="Q7" s="144">
        <f>IF(Q6&gt;0,P7,"")</f>
        <v>3.7</v>
      </c>
      <c r="R7" s="142">
        <f>H5</f>
        <v>14</v>
      </c>
      <c r="S7" s="260">
        <f>IF(U5&gt;0,ROUNDDOWN(S5/U5,3),"")</f>
        <v>5.15</v>
      </c>
      <c r="T7" s="144">
        <f>IF(T6&gt;0,S7,"")</f>
        <v>5.15</v>
      </c>
      <c r="U7" s="142">
        <f>H6</f>
        <v>34</v>
      </c>
      <c r="V7" s="260">
        <f>IF(X5&gt;0,ROUNDDOWN(V5/X5,3),"")</f>
        <v>3.6</v>
      </c>
      <c r="W7" s="144">
        <f>IF(W6&gt;0,V7,"")</f>
        <v>3.6</v>
      </c>
      <c r="X7" s="142">
        <f>H8</f>
        <v>14</v>
      </c>
      <c r="Y7" s="260">
        <f>IF(AA5&gt;0,ROUNDDOWN(Y5/AA5,3),"")</f>
        <v>2.5499999999999998</v>
      </c>
      <c r="Z7" s="144" t="str">
        <f>IF(Z6&gt;0,Y7,"")</f>
        <v/>
      </c>
      <c r="AA7" s="142">
        <f>H11</f>
        <v>14</v>
      </c>
      <c r="AB7" s="260"/>
      <c r="AC7" s="144"/>
      <c r="AD7" s="142"/>
      <c r="AE7" s="145"/>
      <c r="AF7" s="146"/>
      <c r="AG7" s="146"/>
      <c r="AH7" s="147" t="str">
        <f>IF(AH5=AH6,"¯¯¯¯¯¯","")</f>
        <v/>
      </c>
      <c r="AI7" s="147" t="str">
        <f>IF(AI5=AI6,"¯¯¯¯¯","")</f>
        <v/>
      </c>
      <c r="AJ7" s="147"/>
      <c r="AK7" s="148"/>
      <c r="AL7" s="135"/>
      <c r="AM7" s="149"/>
      <c r="AN7" s="150"/>
      <c r="AO7" s="151"/>
      <c r="AP7" s="152"/>
      <c r="AQ7" s="153"/>
      <c r="AR7" s="154"/>
    </row>
    <row r="8" spans="1:55" s="110" customFormat="1" ht="21" customHeight="1">
      <c r="A8" s="347" t="s">
        <v>120</v>
      </c>
      <c r="B8" s="102" t="str">
        <f>A8</f>
        <v>Antel (BCE)</v>
      </c>
      <c r="C8" s="103">
        <v>31</v>
      </c>
      <c r="D8" s="104">
        <v>6</v>
      </c>
      <c r="E8" s="105">
        <f t="shared" si="0"/>
        <v>1.55</v>
      </c>
      <c r="F8" s="106">
        <v>20</v>
      </c>
      <c r="G8" s="105">
        <f t="shared" si="1"/>
        <v>3.6</v>
      </c>
      <c r="H8" s="107">
        <v>14</v>
      </c>
      <c r="I8" s="108">
        <v>72</v>
      </c>
      <c r="J8" s="109" t="str">
        <f>A5</f>
        <v>Gugumuck (WBA)</v>
      </c>
      <c r="L8" s="139"/>
      <c r="M8" s="112">
        <f>C5</f>
        <v>74</v>
      </c>
      <c r="N8" s="115"/>
      <c r="O8" s="114">
        <f>F5</f>
        <v>20</v>
      </c>
      <c r="P8" s="112"/>
      <c r="Q8" s="113"/>
      <c r="R8" s="114"/>
      <c r="S8" s="112">
        <f>I7</f>
        <v>150</v>
      </c>
      <c r="T8" s="115"/>
      <c r="U8" s="114">
        <f>F7</f>
        <v>18</v>
      </c>
      <c r="V8" s="112">
        <f>I9</f>
        <v>67</v>
      </c>
      <c r="W8" s="115"/>
      <c r="X8" s="114">
        <f>F9</f>
        <v>20</v>
      </c>
      <c r="Y8" s="112"/>
      <c r="Z8" s="115"/>
      <c r="AA8" s="114"/>
      <c r="AB8" s="112">
        <f>I16</f>
        <v>150</v>
      </c>
      <c r="AC8" s="115"/>
      <c r="AD8" s="114">
        <f>F16</f>
        <v>18</v>
      </c>
      <c r="AE8" s="155"/>
      <c r="AF8" s="156"/>
      <c r="AG8" s="156"/>
      <c r="AH8" s="123">
        <f>AH5</f>
        <v>6.0270000000000001</v>
      </c>
      <c r="AI8" s="123">
        <f>AI5</f>
        <v>10.714</v>
      </c>
      <c r="AJ8" s="123">
        <f>AJ5</f>
        <v>45</v>
      </c>
      <c r="AK8" s="157"/>
      <c r="AL8" s="135"/>
      <c r="AM8" s="149"/>
      <c r="AN8" s="123"/>
      <c r="AO8" s="123">
        <f>AO5</f>
        <v>150</v>
      </c>
      <c r="AP8" s="123">
        <f>AP5</f>
        <v>150</v>
      </c>
      <c r="AQ8" s="123">
        <f>AQ5</f>
        <v>0</v>
      </c>
      <c r="AR8" s="123">
        <f>AR5</f>
        <v>300</v>
      </c>
    </row>
    <row r="9" spans="1:55" ht="32" customHeight="1">
      <c r="A9" s="347" t="s">
        <v>125</v>
      </c>
      <c r="B9" s="102" t="str">
        <f>B8</f>
        <v>Antel (BCE)</v>
      </c>
      <c r="C9" s="103">
        <v>57</v>
      </c>
      <c r="D9" s="104">
        <v>7</v>
      </c>
      <c r="E9" s="105">
        <f t="shared" si="0"/>
        <v>2.85</v>
      </c>
      <c r="F9" s="106">
        <v>20</v>
      </c>
      <c r="G9" s="105">
        <f t="shared" si="1"/>
        <v>3.35</v>
      </c>
      <c r="H9" s="107">
        <v>16</v>
      </c>
      <c r="I9" s="108">
        <v>67</v>
      </c>
      <c r="J9" s="109" t="str">
        <f>A6</f>
        <v>Werner (AUG)</v>
      </c>
      <c r="L9" s="127" t="str">
        <f>A6</f>
        <v>Werner (AUG)</v>
      </c>
      <c r="M9" s="128"/>
      <c r="N9" s="129">
        <f>IF(O8&gt;0,SIGN(M8-P5)+1,"")</f>
        <v>1</v>
      </c>
      <c r="O9" s="130"/>
      <c r="P9" s="128"/>
      <c r="Q9" s="129"/>
      <c r="R9" s="130"/>
      <c r="S9" s="128"/>
      <c r="T9" s="129">
        <f>IF(U8&gt;0,SIGN(S8-P11)+1,"")</f>
        <v>2</v>
      </c>
      <c r="U9" s="130"/>
      <c r="V9" s="128"/>
      <c r="W9" s="129">
        <f>IF(X8&gt;0,SIGN(V8-P14)+1,"")</f>
        <v>2</v>
      </c>
      <c r="X9" s="130"/>
      <c r="Y9" s="128"/>
      <c r="Z9" s="129"/>
      <c r="AA9" s="130"/>
      <c r="AB9" s="128"/>
      <c r="AC9" s="129">
        <f>IF(AD8&gt;0,SIGN(AB8-P20)+1,"")</f>
        <v>2</v>
      </c>
      <c r="AD9" s="130"/>
      <c r="AE9" s="131">
        <f>SUM(N9:AD9)</f>
        <v>7</v>
      </c>
      <c r="AF9" s="132">
        <f>SUM(M8,P8,S8,V8,Y8,AB8)</f>
        <v>441</v>
      </c>
      <c r="AG9" s="132">
        <f>SUM(O8,R8,U8,X8,AA8,AD8)</f>
        <v>76</v>
      </c>
      <c r="AH9" s="133">
        <f>IF(AF9&gt;0,ROUNDDOWN(AF9/AG9,3),"")</f>
        <v>5.8019999999999996</v>
      </c>
      <c r="AI9" s="133">
        <f>IF(MAX(N10,Q10,T10,W10,Z10,AC10)=0,"—",MAX(N10,Q10,T10,W10,Z10,AC10))</f>
        <v>8.3330000000000002</v>
      </c>
      <c r="AJ9" s="132">
        <f>MAX(O10,R10,U10,X10,AA10,AD10)</f>
        <v>45</v>
      </c>
      <c r="AK9" s="134">
        <f>IF(AG9=0,"",IF(AH9&gt;E2,"Ü",RANK(AN9,AN6:AN22,0)))</f>
        <v>1</v>
      </c>
      <c r="AL9" s="135" t="str">
        <f>IF(AH9&lt;$C$2,"ê","")</f>
        <v/>
      </c>
      <c r="AM9" s="136"/>
      <c r="AN9" s="137">
        <f>IF(AH9&gt;AR8,"Ü",AE9+AH9/AP9)</f>
        <v>7.0386800000000003</v>
      </c>
      <c r="AO9" s="133">
        <f>AE9+AH9/AO8</f>
        <v>7.0386800000000003</v>
      </c>
      <c r="AP9" s="132">
        <f>AP8</f>
        <v>150</v>
      </c>
      <c r="AQ9" s="132">
        <f>AQ8</f>
        <v>0</v>
      </c>
      <c r="AR9" s="132">
        <f>AR8</f>
        <v>300</v>
      </c>
      <c r="AS9" s="138">
        <f>COUNT(N9:AD9)</f>
        <v>4</v>
      </c>
    </row>
    <row r="10" spans="1:55" s="59" customFormat="1" ht="21" customHeight="1">
      <c r="A10" s="347" t="s">
        <v>126</v>
      </c>
      <c r="B10" s="102" t="str">
        <f>B9</f>
        <v>Antel (BCE)</v>
      </c>
      <c r="C10" s="103">
        <v>57</v>
      </c>
      <c r="D10" s="104">
        <v>9</v>
      </c>
      <c r="E10" s="105">
        <f t="shared" si="0"/>
        <v>2.85</v>
      </c>
      <c r="F10" s="106">
        <v>20</v>
      </c>
      <c r="G10" s="105">
        <f t="shared" si="1"/>
        <v>4.6500000000000004</v>
      </c>
      <c r="H10" s="107">
        <v>32</v>
      </c>
      <c r="I10" s="108">
        <v>93</v>
      </c>
      <c r="J10" s="109" t="str">
        <f>A7</f>
        <v>Reichner (POT)</v>
      </c>
      <c r="L10" s="139"/>
      <c r="M10" s="260">
        <f>IF(O8&gt;0,ROUNDDOWN(M8/O8,3),"")</f>
        <v>3.7</v>
      </c>
      <c r="N10" s="144">
        <f>IF(N9&gt;0,M10,"")</f>
        <v>3.7</v>
      </c>
      <c r="O10" s="142">
        <f>D5</f>
        <v>27</v>
      </c>
      <c r="P10" s="140" t="s">
        <v>48</v>
      </c>
      <c r="Q10" s="141" t="s">
        <v>48</v>
      </c>
      <c r="R10" s="142"/>
      <c r="S10" s="260">
        <f>IF(U8&gt;0,ROUNDDOWN(S8/U8,3),"")</f>
        <v>8.3330000000000002</v>
      </c>
      <c r="T10" s="144">
        <f>IF(T9&gt;0,S10,"")</f>
        <v>8.3330000000000002</v>
      </c>
      <c r="U10" s="142">
        <f>H7</f>
        <v>45</v>
      </c>
      <c r="V10" s="260">
        <f>IF(X8&gt;0,ROUNDDOWN(V8/X8,3),"")</f>
        <v>3.35</v>
      </c>
      <c r="W10" s="144">
        <f>IF(W9&gt;0,V10,"")</f>
        <v>3.35</v>
      </c>
      <c r="X10" s="142">
        <f>H9</f>
        <v>16</v>
      </c>
      <c r="Y10" s="260"/>
      <c r="Z10" s="144"/>
      <c r="AA10" s="142"/>
      <c r="AB10" s="260">
        <f>IF(AD8&gt;0,ROUNDDOWN(AB8/AD8,3),"")</f>
        <v>8.3330000000000002</v>
      </c>
      <c r="AC10" s="144">
        <f>IF(AC9&gt;0,AB10,"")</f>
        <v>8.3330000000000002</v>
      </c>
      <c r="AD10" s="335">
        <f>H16</f>
        <v>27</v>
      </c>
      <c r="AE10" s="145"/>
      <c r="AF10" s="146"/>
      <c r="AG10" s="146"/>
      <c r="AH10" s="147" t="str">
        <f>IF(AH8=AH9,"¯¯¯¯¯¯","")</f>
        <v/>
      </c>
      <c r="AI10" s="147" t="str">
        <f>IF(AI8=AI9,"¯¯¯¯¯","")</f>
        <v/>
      </c>
      <c r="AJ10" s="147" t="s">
        <v>103</v>
      </c>
      <c r="AK10" s="148"/>
      <c r="AL10" s="158"/>
      <c r="AM10" s="149"/>
      <c r="AN10" s="150"/>
      <c r="AO10" s="151"/>
      <c r="AP10" s="152"/>
      <c r="AQ10" s="153"/>
      <c r="AR10" s="154"/>
    </row>
    <row r="11" spans="1:55" s="110" customFormat="1" ht="21" customHeight="1">
      <c r="A11" s="82"/>
      <c r="B11" s="102" t="str">
        <f>A9</f>
        <v>Engert (BIG)</v>
      </c>
      <c r="C11" s="103">
        <v>87</v>
      </c>
      <c r="D11" s="104">
        <v>20</v>
      </c>
      <c r="E11" s="105">
        <f t="shared" si="0"/>
        <v>4.3499999999999996</v>
      </c>
      <c r="F11" s="106">
        <v>20</v>
      </c>
      <c r="G11" s="105">
        <f t="shared" si="1"/>
        <v>2.5499999999999998</v>
      </c>
      <c r="H11" s="107">
        <v>14</v>
      </c>
      <c r="I11" s="108">
        <v>51</v>
      </c>
      <c r="J11" s="109" t="str">
        <f>A5</f>
        <v>Gugumuck (WBA)</v>
      </c>
      <c r="L11" s="139"/>
      <c r="M11" s="112">
        <f>C6</f>
        <v>54</v>
      </c>
      <c r="N11" s="115"/>
      <c r="O11" s="114">
        <f>F6</f>
        <v>20</v>
      </c>
      <c r="P11" s="112">
        <f>C7</f>
        <v>137</v>
      </c>
      <c r="Q11" s="115"/>
      <c r="R11" s="114">
        <f>F7</f>
        <v>18</v>
      </c>
      <c r="S11" s="112"/>
      <c r="T11" s="113"/>
      <c r="U11" s="114"/>
      <c r="V11" s="112">
        <f>I10</f>
        <v>93</v>
      </c>
      <c r="W11" s="115"/>
      <c r="X11" s="114">
        <f>F10</f>
        <v>20</v>
      </c>
      <c r="Y11" s="112">
        <f>I13</f>
        <v>150</v>
      </c>
      <c r="Z11" s="115"/>
      <c r="AA11" s="114">
        <f>F13</f>
        <v>14</v>
      </c>
      <c r="AB11" s="112"/>
      <c r="AC11" s="115"/>
      <c r="AD11" s="114"/>
      <c r="AE11" s="155"/>
      <c r="AF11" s="156"/>
      <c r="AG11" s="156"/>
      <c r="AH11" s="123">
        <f>AH8</f>
        <v>6.0270000000000001</v>
      </c>
      <c r="AI11" s="123">
        <f>AI8</f>
        <v>10.714</v>
      </c>
      <c r="AJ11" s="123">
        <f>AJ8</f>
        <v>45</v>
      </c>
      <c r="AK11" s="157"/>
      <c r="AL11" s="158"/>
      <c r="AM11" s="149"/>
      <c r="AN11" s="159"/>
      <c r="AO11" s="123">
        <f>AO8</f>
        <v>150</v>
      </c>
      <c r="AP11" s="123">
        <f>AP8</f>
        <v>150</v>
      </c>
      <c r="AQ11" s="123">
        <f>AQ8</f>
        <v>0</v>
      </c>
      <c r="AR11" s="123">
        <f>AR8</f>
        <v>300</v>
      </c>
    </row>
    <row r="12" spans="1:55" ht="32" customHeight="1">
      <c r="A12" s="82"/>
      <c r="B12" s="102" t="str">
        <f>B11</f>
        <v>Engert (BIG)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Werner (AUG)</v>
      </c>
      <c r="L12" s="127" t="str">
        <f>A7</f>
        <v>Reichner (POT)</v>
      </c>
      <c r="M12" s="128"/>
      <c r="N12" s="129">
        <f>IF(O11&gt;0,SIGN(M11-S5)+1,"")</f>
        <v>0</v>
      </c>
      <c r="O12" s="130"/>
      <c r="P12" s="128"/>
      <c r="Q12" s="129">
        <f>IF(R11&gt;0,SIGN(P11-S8)+1,"")</f>
        <v>0</v>
      </c>
      <c r="R12" s="130"/>
      <c r="S12" s="128"/>
      <c r="T12" s="129"/>
      <c r="U12" s="130"/>
      <c r="V12" s="128"/>
      <c r="W12" s="129">
        <f>IF(X11&gt;0,SIGN(V11-S14)+1,"")</f>
        <v>2</v>
      </c>
      <c r="X12" s="130"/>
      <c r="Y12" s="128"/>
      <c r="Z12" s="129">
        <f>IF(AA11&gt;0,SIGN(Y11-S17)+1,"")</f>
        <v>2</v>
      </c>
      <c r="AA12" s="129"/>
      <c r="AB12" s="128"/>
      <c r="AC12" s="129"/>
      <c r="AD12" s="130"/>
      <c r="AE12" s="131">
        <f>SUM(N12:AD12)</f>
        <v>4</v>
      </c>
      <c r="AF12" s="132">
        <f>SUM(M11,P11,S11,V11,Y11,AB11)</f>
        <v>434</v>
      </c>
      <c r="AG12" s="132">
        <f>SUM(O11,R11,U11,X11,AA11,AD11)</f>
        <v>72</v>
      </c>
      <c r="AH12" s="133">
        <f>IF(AF12&gt;0,ROUNDDOWN(AF12/AG12,3),"")</f>
        <v>6.0270000000000001</v>
      </c>
      <c r="AI12" s="133">
        <f>IF(MAX(N13,Q13,T13,W13,Z13,AC13)=0,"—",MAX(N13,Q13,T13,W13,Z13,AC13))</f>
        <v>10.714</v>
      </c>
      <c r="AJ12" s="132">
        <f>MAX(O13,R13,U13,X13,AA13,AD13)</f>
        <v>42</v>
      </c>
      <c r="AK12" s="134">
        <f>IF(AG12=0,"",IF(AH12&gt;E2,"Ü",RANK(AN12,AN6:AN22,0)))</f>
        <v>3</v>
      </c>
      <c r="AL12" s="135" t="str">
        <f>IF(AH12&lt;$C$2,"ê","")</f>
        <v/>
      </c>
      <c r="AM12" s="136"/>
      <c r="AN12" s="137">
        <f>IF(AH12&gt;AR11,"Ü",AE12+AH12/AP12)</f>
        <v>4.0401800000000003</v>
      </c>
      <c r="AO12" s="133">
        <f>AE12+AH12/AO11</f>
        <v>4.0401800000000003</v>
      </c>
      <c r="AP12" s="132">
        <f>AP11</f>
        <v>150</v>
      </c>
      <c r="AQ12" s="132">
        <f>AQ11</f>
        <v>0</v>
      </c>
      <c r="AR12" s="132">
        <f>AR11</f>
        <v>300</v>
      </c>
      <c r="AS12" s="138">
        <f>COUNT(N12:AD12)</f>
        <v>4</v>
      </c>
    </row>
    <row r="13" spans="1:55" s="59" customFormat="1" ht="21" customHeight="1">
      <c r="A13" s="82"/>
      <c r="B13" s="102" t="str">
        <f>B12</f>
        <v>Engert (BIG)</v>
      </c>
      <c r="C13" s="103">
        <v>88</v>
      </c>
      <c r="D13" s="104">
        <v>26</v>
      </c>
      <c r="E13" s="105">
        <f t="shared" si="0"/>
        <v>6.2850000000000001</v>
      </c>
      <c r="F13" s="106">
        <v>14</v>
      </c>
      <c r="G13" s="105">
        <f t="shared" si="1"/>
        <v>10.714</v>
      </c>
      <c r="H13" s="107">
        <v>42</v>
      </c>
      <c r="I13" s="108">
        <v>150</v>
      </c>
      <c r="J13" s="109" t="str">
        <f>A7</f>
        <v>Reichner (POT)</v>
      </c>
      <c r="L13" s="139"/>
      <c r="M13" s="260">
        <f>IF(O11&gt;0,ROUNDDOWN(M11/O11,3),"")</f>
        <v>2.7</v>
      </c>
      <c r="N13" s="144" t="str">
        <f>IF(N12&gt;0,M13,"")</f>
        <v/>
      </c>
      <c r="O13" s="142">
        <f>D6</f>
        <v>15</v>
      </c>
      <c r="P13" s="260">
        <f>IF(R11&gt;0,ROUNDDOWN(P11/R11,3),"")</f>
        <v>7.6109999999999998</v>
      </c>
      <c r="Q13" s="144" t="str">
        <f>IF(Q12&gt;0,P13,"")</f>
        <v/>
      </c>
      <c r="R13" s="142">
        <f>D7</f>
        <v>29</v>
      </c>
      <c r="S13" s="140" t="s">
        <v>48</v>
      </c>
      <c r="T13" s="141" t="s">
        <v>48</v>
      </c>
      <c r="U13" s="142"/>
      <c r="V13" s="260">
        <f>IF(X11&gt;0,ROUNDDOWN(V11/X11,3),"")</f>
        <v>4.6500000000000004</v>
      </c>
      <c r="W13" s="144">
        <f>IF(W12&gt;0,V13,"")</f>
        <v>4.6500000000000004</v>
      </c>
      <c r="X13" s="142">
        <f>H10</f>
        <v>32</v>
      </c>
      <c r="Y13" s="260">
        <f>IF(AA11&gt;0,ROUNDDOWN(Y11/AA11,3),"")</f>
        <v>10.714</v>
      </c>
      <c r="Z13" s="144">
        <f>IF(Z12&gt;0,Y13,"")</f>
        <v>10.714</v>
      </c>
      <c r="AA13" s="142">
        <f>H13</f>
        <v>42</v>
      </c>
      <c r="AB13" s="260"/>
      <c r="AC13" s="144"/>
      <c r="AD13" s="142"/>
      <c r="AE13" s="145"/>
      <c r="AF13" s="146"/>
      <c r="AG13" s="146"/>
      <c r="AH13" s="147" t="str">
        <f>IF(AH11=AH12,"¯¯¯¯¯¯","")</f>
        <v>¯¯¯¯¯¯</v>
      </c>
      <c r="AI13" s="147" t="str">
        <f>IF(AI11=AI12,"¯¯¯¯¯","")</f>
        <v>¯¯¯¯¯</v>
      </c>
      <c r="AJ13" s="147" t="str">
        <f>IF(AJ11=AJ12,"¯¯¯","")</f>
        <v/>
      </c>
      <c r="AK13" s="148"/>
      <c r="AL13" s="158"/>
      <c r="AM13" s="149"/>
      <c r="AN13" s="150"/>
      <c r="AO13" s="151"/>
      <c r="AP13" s="152"/>
      <c r="AQ13" s="153"/>
      <c r="AR13" s="154"/>
    </row>
    <row r="14" spans="1:55" s="110" customFormat="1" ht="21" customHeight="1">
      <c r="A14" s="82"/>
      <c r="B14" s="102" t="str">
        <f>B13</f>
        <v>Engert (BIG)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Antel (BCE)</v>
      </c>
      <c r="L14" s="139"/>
      <c r="M14" s="112">
        <f>C8</f>
        <v>31</v>
      </c>
      <c r="N14" s="115"/>
      <c r="O14" s="114">
        <f>F8</f>
        <v>20</v>
      </c>
      <c r="P14" s="112">
        <f>C9</f>
        <v>57</v>
      </c>
      <c r="Q14" s="115"/>
      <c r="R14" s="114">
        <f>F9</f>
        <v>20</v>
      </c>
      <c r="S14" s="112">
        <f>C10</f>
        <v>57</v>
      </c>
      <c r="T14" s="115"/>
      <c r="U14" s="114">
        <f>F10</f>
        <v>20</v>
      </c>
      <c r="V14" s="112"/>
      <c r="W14" s="113"/>
      <c r="X14" s="114"/>
      <c r="Y14" s="112"/>
      <c r="Z14" s="115"/>
      <c r="AA14" s="114"/>
      <c r="AB14" s="112">
        <f>I18</f>
        <v>21</v>
      </c>
      <c r="AC14" s="115"/>
      <c r="AD14" s="114">
        <f>F18</f>
        <v>20</v>
      </c>
      <c r="AE14" s="155"/>
      <c r="AF14" s="156"/>
      <c r="AG14" s="156"/>
      <c r="AH14" s="123">
        <f>AH11</f>
        <v>6.0270000000000001</v>
      </c>
      <c r="AI14" s="123">
        <f>AI11</f>
        <v>10.714</v>
      </c>
      <c r="AJ14" s="123">
        <f>AJ11</f>
        <v>45</v>
      </c>
      <c r="AK14" s="157"/>
      <c r="AL14" s="158"/>
      <c r="AM14" s="149"/>
      <c r="AN14" s="159"/>
      <c r="AO14" s="123">
        <f>AO11</f>
        <v>150</v>
      </c>
      <c r="AP14" s="123">
        <f>AP11</f>
        <v>150</v>
      </c>
      <c r="AQ14" s="123">
        <f>AQ11</f>
        <v>0</v>
      </c>
      <c r="AR14" s="123">
        <f>AR11</f>
        <v>300</v>
      </c>
    </row>
    <row r="15" spans="1:55" ht="32" customHeight="1">
      <c r="A15" s="82"/>
      <c r="B15" s="102" t="str">
        <f>A10</f>
        <v>Herfert (GBK)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Gugumuck (WBA)</v>
      </c>
      <c r="L15" s="127" t="str">
        <f>A8</f>
        <v>Antel (BCE)</v>
      </c>
      <c r="M15" s="128"/>
      <c r="N15" s="129">
        <f>IF(O14&gt;0,SIGN(M14-V5)+1,"")</f>
        <v>0</v>
      </c>
      <c r="O15" s="130"/>
      <c r="P15" s="128"/>
      <c r="Q15" s="129">
        <f>IF(R14&gt;0,SIGN(P14-V8)+1,"")</f>
        <v>0</v>
      </c>
      <c r="R15" s="130"/>
      <c r="S15" s="128"/>
      <c r="T15" s="129">
        <f>IF(U14&gt;0,SIGN(S14-V11)+1,"")</f>
        <v>0</v>
      </c>
      <c r="U15" s="130"/>
      <c r="V15" s="128"/>
      <c r="W15" s="129"/>
      <c r="X15" s="130"/>
      <c r="Y15" s="128"/>
      <c r="Z15" s="129"/>
      <c r="AA15" s="130"/>
      <c r="AB15" s="128"/>
      <c r="AC15" s="129">
        <f>IF(AD14&gt;0,SIGN(AB14-V20)+1,"")</f>
        <v>0</v>
      </c>
      <c r="AD15" s="130"/>
      <c r="AE15" s="131">
        <f>SUM(N15:AD15)</f>
        <v>0</v>
      </c>
      <c r="AF15" s="132">
        <f>SUM(M14,P14,S14,V14,Y14,AB14)</f>
        <v>166</v>
      </c>
      <c r="AG15" s="132">
        <f>SUM(O14,R14,U14,X14,AA14,AD14)</f>
        <v>80</v>
      </c>
      <c r="AH15" s="133">
        <f>IF(AF15&gt;0,ROUNDDOWN(AF15/AG15,3),"")</f>
        <v>2.0750000000000002</v>
      </c>
      <c r="AI15" s="133" t="str">
        <f>IF(MAX(N16,Q16,T16,W16,Z16,AC16)=0,"—",MAX(N16,Q16,T16,W16,Z16,AC16))</f>
        <v>—</v>
      </c>
      <c r="AJ15" s="132">
        <f>MAX(O16,R16,U16,X16,AA16,AD16)</f>
        <v>9</v>
      </c>
      <c r="AK15" s="134">
        <f>IF(AG15=0,"",IF(AH15&gt;E2,"Ü",RANK(AN15,AN6:AN22,0)))</f>
        <v>6</v>
      </c>
      <c r="AL15" s="135" t="str">
        <f>IF(AH15&lt;$C$2,"ê","")</f>
        <v/>
      </c>
      <c r="AM15" s="136"/>
      <c r="AN15" s="137">
        <f>IF(AH15&gt;AR14,"Ü",AE15+AH15/AP15)</f>
        <v>1.3833333333333335E-2</v>
      </c>
      <c r="AO15" s="133">
        <f>AE15+AH15/AO14</f>
        <v>1.3833333333333335E-2</v>
      </c>
      <c r="AP15" s="132">
        <f>AP14</f>
        <v>150</v>
      </c>
      <c r="AQ15" s="132">
        <f>AQ14</f>
        <v>0</v>
      </c>
      <c r="AR15" s="132">
        <f>AR14</f>
        <v>300</v>
      </c>
      <c r="AS15" s="138">
        <f>COUNT(N15:AD15)</f>
        <v>4</v>
      </c>
    </row>
    <row r="16" spans="1:55" s="59" customFormat="1" ht="21" customHeight="1">
      <c r="A16" s="82"/>
      <c r="B16" s="102" t="str">
        <f>B15</f>
        <v>Herfert (GBK)</v>
      </c>
      <c r="C16" s="103">
        <v>89</v>
      </c>
      <c r="D16" s="104">
        <v>19</v>
      </c>
      <c r="E16" s="105">
        <f t="shared" si="0"/>
        <v>4.944</v>
      </c>
      <c r="F16" s="106">
        <v>18</v>
      </c>
      <c r="G16" s="105">
        <f t="shared" si="1"/>
        <v>8.3330000000000002</v>
      </c>
      <c r="H16" s="107">
        <v>27</v>
      </c>
      <c r="I16" s="108">
        <v>150</v>
      </c>
      <c r="J16" s="109" t="str">
        <f>A6</f>
        <v>Werner (AUG)</v>
      </c>
      <c r="L16" s="139"/>
      <c r="M16" s="260">
        <f>IF(O14&gt;0,ROUNDDOWN(M14/O14,3),"")</f>
        <v>1.55</v>
      </c>
      <c r="N16" s="144" t="str">
        <f>IF(N15&gt;0,M16,"")</f>
        <v/>
      </c>
      <c r="O16" s="142">
        <f>D8</f>
        <v>6</v>
      </c>
      <c r="P16" s="260">
        <f>IF(R14&gt;0,ROUNDDOWN(P14/R14,3),"")</f>
        <v>2.85</v>
      </c>
      <c r="Q16" s="144" t="str">
        <f>IF(Q15&gt;0,P16,"")</f>
        <v/>
      </c>
      <c r="R16" s="142">
        <f>D9</f>
        <v>7</v>
      </c>
      <c r="S16" s="260">
        <f>IF(U14&gt;0,ROUNDDOWN(S14/U14,3),"")</f>
        <v>2.85</v>
      </c>
      <c r="T16" s="144" t="str">
        <f>IF(T15&gt;0,S16,"")</f>
        <v/>
      </c>
      <c r="U16" s="142">
        <f>D10</f>
        <v>9</v>
      </c>
      <c r="V16" s="140" t="s">
        <v>48</v>
      </c>
      <c r="W16" s="141" t="s">
        <v>48</v>
      </c>
      <c r="X16" s="142"/>
      <c r="Y16" s="260"/>
      <c r="Z16" s="144"/>
      <c r="AA16" s="142"/>
      <c r="AB16" s="260">
        <f>IF(AD14&gt;0,ROUNDDOWN(AB14/AD14,3),"")</f>
        <v>1.05</v>
      </c>
      <c r="AC16" s="144" t="str">
        <f>IF(AC15&gt;0,AB16,"")</f>
        <v/>
      </c>
      <c r="AD16" s="142">
        <f>H18</f>
        <v>3</v>
      </c>
      <c r="AE16" s="145"/>
      <c r="AF16" s="146"/>
      <c r="AG16" s="146"/>
      <c r="AH16" s="147" t="str">
        <f>IF(AH14=AH15,"¯¯¯¯¯¯","")</f>
        <v/>
      </c>
      <c r="AI16" s="147" t="str">
        <f>IF(AI14=AI15,"¯¯¯¯¯","")</f>
        <v/>
      </c>
      <c r="AJ16" s="147" t="str">
        <f>IF(AJ14=AJ15,"¯¯¯","")</f>
        <v/>
      </c>
      <c r="AK16" s="148"/>
      <c r="AL16" s="158"/>
      <c r="AM16" s="149"/>
      <c r="AN16" s="150"/>
      <c r="AO16" s="151"/>
      <c r="AP16" s="152"/>
      <c r="AQ16" s="153"/>
      <c r="AR16" s="154"/>
    </row>
    <row r="17" spans="1:45" s="110" customFormat="1" ht="21" customHeight="1">
      <c r="A17" s="82"/>
      <c r="B17" s="102" t="str">
        <f>B16</f>
        <v>Herfert (GBK)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Reichner (POT)</v>
      </c>
      <c r="L17" s="139"/>
      <c r="M17" s="112">
        <f>C11</f>
        <v>87</v>
      </c>
      <c r="N17" s="115"/>
      <c r="O17" s="114">
        <f>F11</f>
        <v>20</v>
      </c>
      <c r="P17" s="112"/>
      <c r="Q17" s="115"/>
      <c r="R17" s="114"/>
      <c r="S17" s="112">
        <f>C13</f>
        <v>88</v>
      </c>
      <c r="T17" s="115"/>
      <c r="U17" s="114">
        <f>F13</f>
        <v>14</v>
      </c>
      <c r="V17" s="112"/>
      <c r="W17" s="115"/>
      <c r="X17" s="114"/>
      <c r="Y17" s="112"/>
      <c r="Z17" s="113"/>
      <c r="AA17" s="114"/>
      <c r="AB17" s="112">
        <f>I19</f>
        <v>83</v>
      </c>
      <c r="AC17" s="115"/>
      <c r="AD17" s="114">
        <f>F19</f>
        <v>20</v>
      </c>
      <c r="AE17" s="155"/>
      <c r="AF17" s="156"/>
      <c r="AG17" s="156"/>
      <c r="AH17" s="123">
        <f>AH14</f>
        <v>6.0270000000000001</v>
      </c>
      <c r="AI17" s="123">
        <f>AI14</f>
        <v>10.714</v>
      </c>
      <c r="AJ17" s="123">
        <f>AJ14</f>
        <v>45</v>
      </c>
      <c r="AK17" s="157"/>
      <c r="AL17" s="158"/>
      <c r="AM17" s="149"/>
      <c r="AN17" s="159"/>
      <c r="AO17" s="123">
        <f>AO14</f>
        <v>150</v>
      </c>
      <c r="AP17" s="123">
        <f>AP14</f>
        <v>150</v>
      </c>
      <c r="AQ17" s="123">
        <f>AQ14</f>
        <v>0</v>
      </c>
      <c r="AR17" s="123">
        <f>AR14</f>
        <v>300</v>
      </c>
    </row>
    <row r="18" spans="1:45" ht="32" customHeight="1">
      <c r="A18" s="82"/>
      <c r="B18" s="102" t="str">
        <f>B17</f>
        <v>Herfert (GBK)</v>
      </c>
      <c r="C18" s="103">
        <v>41</v>
      </c>
      <c r="D18" s="104">
        <v>8</v>
      </c>
      <c r="E18" s="105">
        <f t="shared" si="0"/>
        <v>2.0499999999999998</v>
      </c>
      <c r="F18" s="106">
        <v>20</v>
      </c>
      <c r="G18" s="105">
        <f t="shared" si="1"/>
        <v>1.05</v>
      </c>
      <c r="H18" s="107">
        <v>3</v>
      </c>
      <c r="I18" s="108">
        <v>21</v>
      </c>
      <c r="J18" s="109" t="str">
        <f>A8</f>
        <v>Antel (BCE)</v>
      </c>
      <c r="L18" s="127" t="str">
        <f>A9</f>
        <v>Engert (BIG)</v>
      </c>
      <c r="M18" s="128"/>
      <c r="N18" s="129">
        <f>IF(O17&gt;0,SIGN(M17-Y5)+1,"")</f>
        <v>2</v>
      </c>
      <c r="O18" s="130"/>
      <c r="P18" s="128"/>
      <c r="Q18" s="129"/>
      <c r="R18" s="130"/>
      <c r="S18" s="128"/>
      <c r="T18" s="129">
        <f>IF(U17&gt;0,SIGN(S17-Y11)+1,"")</f>
        <v>0</v>
      </c>
      <c r="U18" s="130"/>
      <c r="V18" s="128"/>
      <c r="W18" s="129"/>
      <c r="X18" s="130"/>
      <c r="Y18" s="128"/>
      <c r="Z18" s="129"/>
      <c r="AA18" s="130"/>
      <c r="AB18" s="128"/>
      <c r="AC18" s="129">
        <f>IF(AD17&gt;0,SIGN(AB17-Y20)+1,"")</f>
        <v>0</v>
      </c>
      <c r="AD18" s="130"/>
      <c r="AE18" s="131">
        <f>SUM(N18:AD18)</f>
        <v>2</v>
      </c>
      <c r="AF18" s="132">
        <f>SUM(M17,P17,S17,V17,Y17,AB17)</f>
        <v>258</v>
      </c>
      <c r="AG18" s="132">
        <f>SUM(O17,R17,U17,X17,AA17,AD17)</f>
        <v>54</v>
      </c>
      <c r="AH18" s="133">
        <f>IF(AF18&gt;0,ROUNDDOWN(AF18/AG18,3),"")</f>
        <v>4.7770000000000001</v>
      </c>
      <c r="AI18" s="133">
        <f>IF(MAX(N19,Q19,T19,W19,Z19,AC19)=0,"—",MAX(N19,Q19,T19,W19,Z19,AC19))</f>
        <v>4.3499999999999996</v>
      </c>
      <c r="AJ18" s="132">
        <f>MAX(O19,R19,U19,X19,AA19,AD19)</f>
        <v>26</v>
      </c>
      <c r="AK18" s="134">
        <f>IF(AG18=0,"",IF(AH18&gt;E2,"Ü",RANK(AN18,AN6:AN22,0)))</f>
        <v>5</v>
      </c>
      <c r="AL18" s="135" t="str">
        <f>IF(AH18&lt;$C$2,"ê","")</f>
        <v/>
      </c>
      <c r="AM18" s="136"/>
      <c r="AN18" s="137">
        <f>IF(AH18&gt;AR17,"Ü",AE18+AH18/AP18)</f>
        <v>2.0318466666666666</v>
      </c>
      <c r="AO18" s="133">
        <f>AE18+AH18/AO17</f>
        <v>2.0318466666666666</v>
      </c>
      <c r="AP18" s="132">
        <f>AP17</f>
        <v>150</v>
      </c>
      <c r="AQ18" s="132">
        <f>AQ17</f>
        <v>0</v>
      </c>
      <c r="AR18" s="132">
        <f>AR17</f>
        <v>300</v>
      </c>
      <c r="AS18" s="138">
        <f>COUNT(N18:AD18)</f>
        <v>3</v>
      </c>
    </row>
    <row r="19" spans="1:45" s="59" customFormat="1" ht="21" customHeight="1">
      <c r="A19" s="82"/>
      <c r="B19" s="102" t="str">
        <f>B18</f>
        <v>Herfert (GBK)</v>
      </c>
      <c r="C19" s="103">
        <v>114</v>
      </c>
      <c r="D19" s="104">
        <v>29</v>
      </c>
      <c r="E19" s="105">
        <f t="shared" si="0"/>
        <v>5.7</v>
      </c>
      <c r="F19" s="106">
        <v>20</v>
      </c>
      <c r="G19" s="105">
        <f t="shared" si="1"/>
        <v>4.1500000000000004</v>
      </c>
      <c r="H19" s="107">
        <v>25</v>
      </c>
      <c r="I19" s="108">
        <v>83</v>
      </c>
      <c r="J19" s="109" t="str">
        <f>A9</f>
        <v>Engert (BIG)</v>
      </c>
      <c r="L19" s="139"/>
      <c r="M19" s="260">
        <f>IF(O17&gt;0,ROUNDDOWN(M17/O17,3),"")</f>
        <v>4.3499999999999996</v>
      </c>
      <c r="N19" s="144">
        <f>IF(N18&gt;0,M19,"")</f>
        <v>4.3499999999999996</v>
      </c>
      <c r="O19" s="142">
        <f>D11</f>
        <v>20</v>
      </c>
      <c r="P19" s="260"/>
      <c r="Q19" s="144"/>
      <c r="R19" s="142"/>
      <c r="S19" s="260">
        <f>IF(U17&gt;0,ROUNDDOWN(S17/U17,3),"")</f>
        <v>6.2850000000000001</v>
      </c>
      <c r="T19" s="144" t="str">
        <f>IF(T18&gt;0,S19,"")</f>
        <v/>
      </c>
      <c r="U19" s="142">
        <f>D13</f>
        <v>26</v>
      </c>
      <c r="V19" s="260"/>
      <c r="W19" s="144"/>
      <c r="X19" s="142"/>
      <c r="Y19" s="140" t="s">
        <v>48</v>
      </c>
      <c r="Z19" s="141" t="s">
        <v>48</v>
      </c>
      <c r="AA19" s="142"/>
      <c r="AB19" s="260">
        <f>IF(AD17&gt;0,ROUNDDOWN(AB17/AD17,3),"")</f>
        <v>4.1500000000000004</v>
      </c>
      <c r="AC19" s="144" t="str">
        <f>IF(AC18&gt;0,AB19,"")</f>
        <v/>
      </c>
      <c r="AD19" s="142">
        <f>H19</f>
        <v>25</v>
      </c>
      <c r="AE19" s="145"/>
      <c r="AF19" s="146"/>
      <c r="AG19" s="146"/>
      <c r="AH19" s="147" t="str">
        <f>IF(AH17=AH18,"¯¯¯¯¯¯","")</f>
        <v/>
      </c>
      <c r="AI19" s="147" t="str">
        <f>IF(AI17=AI18,"¯¯¯¯¯","")</f>
        <v/>
      </c>
      <c r="AJ19" s="147" t="str">
        <f>IF(AJ17=AJ18,"¯¯¯","")</f>
        <v/>
      </c>
      <c r="AK19" s="148"/>
      <c r="AL19" s="158"/>
      <c r="AM19" s="149"/>
      <c r="AN19" s="150"/>
      <c r="AO19" s="151"/>
      <c r="AP19" s="152"/>
      <c r="AQ19" s="153"/>
      <c r="AR19" s="154"/>
    </row>
    <row r="20" spans="1:45" s="110" customFormat="1" ht="21" customHeight="1">
      <c r="A20" s="82"/>
      <c r="B20" s="160"/>
      <c r="C20" s="160"/>
      <c r="D20" s="160"/>
      <c r="E20" s="161"/>
      <c r="F20" s="160"/>
      <c r="G20" s="105" t="str">
        <f t="shared" si="1"/>
        <v/>
      </c>
      <c r="H20" s="160"/>
      <c r="I20" s="160"/>
      <c r="J20" s="160"/>
      <c r="L20" s="139"/>
      <c r="M20" s="112"/>
      <c r="N20" s="115"/>
      <c r="O20" s="114"/>
      <c r="P20" s="112">
        <f>C16</f>
        <v>89</v>
      </c>
      <c r="Q20" s="115"/>
      <c r="R20" s="114">
        <f>F16</f>
        <v>18</v>
      </c>
      <c r="S20" s="112"/>
      <c r="T20" s="115"/>
      <c r="U20" s="114"/>
      <c r="V20" s="112">
        <f>C18</f>
        <v>41</v>
      </c>
      <c r="W20" s="115"/>
      <c r="X20" s="114">
        <f>F18</f>
        <v>20</v>
      </c>
      <c r="Y20" s="112">
        <f>C19</f>
        <v>114</v>
      </c>
      <c r="Z20" s="115"/>
      <c r="AA20" s="114">
        <f>F19</f>
        <v>20</v>
      </c>
      <c r="AB20" s="112"/>
      <c r="AC20" s="113"/>
      <c r="AD20" s="114"/>
      <c r="AE20" s="155"/>
      <c r="AF20" s="156"/>
      <c r="AG20" s="156"/>
      <c r="AH20" s="123">
        <f>AH17</f>
        <v>6.0270000000000001</v>
      </c>
      <c r="AI20" s="123">
        <f>AI17</f>
        <v>10.714</v>
      </c>
      <c r="AJ20" s="123">
        <f>AJ17</f>
        <v>45</v>
      </c>
      <c r="AK20" s="157"/>
      <c r="AL20" s="158"/>
      <c r="AM20" s="149"/>
      <c r="AN20" s="159"/>
      <c r="AO20" s="123">
        <f>AO17</f>
        <v>150</v>
      </c>
      <c r="AP20" s="123">
        <f>AP17</f>
        <v>150</v>
      </c>
      <c r="AQ20" s="123">
        <f>AQ17</f>
        <v>0</v>
      </c>
      <c r="AR20" s="123">
        <f>AR17</f>
        <v>300</v>
      </c>
    </row>
    <row r="21" spans="1:45" ht="32" customHeight="1">
      <c r="A21" s="82"/>
      <c r="B21" s="160"/>
      <c r="C21" s="160"/>
      <c r="D21" s="160"/>
      <c r="E21" s="161"/>
      <c r="F21" s="160"/>
      <c r="G21" s="105" t="str">
        <f t="shared" si="1"/>
        <v/>
      </c>
      <c r="H21" s="160"/>
      <c r="I21" s="160"/>
      <c r="J21" s="160"/>
      <c r="L21" s="127" t="str">
        <f>A10</f>
        <v>Herfert (GBK)</v>
      </c>
      <c r="M21" s="128"/>
      <c r="N21" s="129"/>
      <c r="O21" s="129"/>
      <c r="P21" s="128"/>
      <c r="Q21" s="129">
        <f>IF(R20&gt;0,SIGN(P20-AB8)+1,"")</f>
        <v>0</v>
      </c>
      <c r="R21" s="130"/>
      <c r="S21" s="128"/>
      <c r="T21" s="129"/>
      <c r="U21" s="130"/>
      <c r="V21" s="128"/>
      <c r="W21" s="129">
        <f>IF(X20&gt;0,SIGN(V20-AB14)+1,"")</f>
        <v>2</v>
      </c>
      <c r="X21" s="130"/>
      <c r="Y21" s="128"/>
      <c r="Z21" s="129">
        <f>IF(AA20&gt;0,SIGN(Y20-AB17)+1,"")</f>
        <v>2</v>
      </c>
      <c r="AA21" s="130"/>
      <c r="AB21" s="128"/>
      <c r="AC21" s="129"/>
      <c r="AD21" s="130"/>
      <c r="AE21" s="131">
        <f>SUM(N21:AD21)</f>
        <v>4</v>
      </c>
      <c r="AF21" s="132">
        <f>SUM(M20,P20,S20,V20,Y20,AB20)</f>
        <v>244</v>
      </c>
      <c r="AG21" s="132">
        <f>SUM(O20,R20,U20,X20,AA20,AD20)</f>
        <v>58</v>
      </c>
      <c r="AH21" s="133">
        <f>IF(AF21&gt;0,ROUNDDOWN(AF21/AG21,3),"")</f>
        <v>4.2060000000000004</v>
      </c>
      <c r="AI21" s="133">
        <f>IF(MAX(N22,Q22,T22,W22,Z22,AC22)=0,"—",MAX(N22,Q22,T22,W22,Z22,AC22))</f>
        <v>5.7</v>
      </c>
      <c r="AJ21" s="132">
        <f>MAX(O22,R22,U22,X22,AA22,AD22)</f>
        <v>29</v>
      </c>
      <c r="AK21" s="134">
        <f>IF(AG21=0,"",IF(AH21&gt;E2,"Ü",RANK(AN21,AN6:AN22,0)))</f>
        <v>4</v>
      </c>
      <c r="AL21" s="135" t="str">
        <f>IF(AH21&lt;$C$2,"ê","")</f>
        <v/>
      </c>
      <c r="AM21" s="136"/>
      <c r="AN21" s="137">
        <f>IF(AH21&gt;AR20,"Ü",AE21+AH21/AP21)</f>
        <v>4.0280399999999998</v>
      </c>
      <c r="AO21" s="133">
        <f>AE21+AH21/AO20</f>
        <v>4.0280399999999998</v>
      </c>
      <c r="AP21" s="132">
        <f>AP20</f>
        <v>150</v>
      </c>
      <c r="AQ21" s="132">
        <f>AQ20</f>
        <v>0</v>
      </c>
      <c r="AR21" s="132">
        <f>AR20</f>
        <v>300</v>
      </c>
      <c r="AS21" s="138">
        <f>COUNT(N21:AD21)</f>
        <v>3</v>
      </c>
    </row>
    <row r="22" spans="1:45" s="59" customFormat="1" ht="21" customHeight="1" thickBot="1">
      <c r="A22" s="110"/>
      <c r="B22" s="160"/>
      <c r="C22" s="160"/>
      <c r="D22" s="160"/>
      <c r="E22" s="161"/>
      <c r="F22" s="160"/>
      <c r="G22" s="105" t="str">
        <f t="shared" si="1"/>
        <v/>
      </c>
      <c r="H22" s="160"/>
      <c r="I22" s="160"/>
      <c r="J22" s="160"/>
      <c r="L22" s="139"/>
      <c r="M22" s="260"/>
      <c r="N22" s="144"/>
      <c r="O22" s="142"/>
      <c r="P22" s="260">
        <f>IF(R20&gt;0,ROUNDDOWN(P20/R20,3),"")</f>
        <v>4.944</v>
      </c>
      <c r="Q22" s="144" t="str">
        <f>IF(Q21&gt;0,P22,"")</f>
        <v/>
      </c>
      <c r="R22" s="142">
        <f>D16</f>
        <v>19</v>
      </c>
      <c r="S22" s="260"/>
      <c r="T22" s="144"/>
      <c r="U22" s="142"/>
      <c r="V22" s="260">
        <f>IF(X20&gt;0,ROUNDDOWN(V20/X20,3),"")</f>
        <v>2.0499999999999998</v>
      </c>
      <c r="W22" s="144">
        <f>IF(W21&gt;0,V22,"")</f>
        <v>2.0499999999999998</v>
      </c>
      <c r="X22" s="142">
        <f>D18</f>
        <v>8</v>
      </c>
      <c r="Y22" s="260">
        <f>IF(AA20&gt;0,ROUNDDOWN(Y20/AA20,3),"")</f>
        <v>5.7</v>
      </c>
      <c r="Z22" s="144">
        <f>IF(Z21&gt;0,Y22,"")</f>
        <v>5.7</v>
      </c>
      <c r="AA22" s="142">
        <f>D19</f>
        <v>29</v>
      </c>
      <c r="AB22" s="140" t="s">
        <v>48</v>
      </c>
      <c r="AC22" s="141" t="s">
        <v>48</v>
      </c>
      <c r="AD22" s="142"/>
      <c r="AE22" s="145"/>
      <c r="AF22" s="146"/>
      <c r="AG22" s="146"/>
      <c r="AH22" s="147" t="str">
        <f>IF(AH20=AH21,"¯¯¯¯¯¯","")</f>
        <v/>
      </c>
      <c r="AI22" s="147" t="str">
        <f>IF(AI20=AI21,"¯¯¯¯¯","")</f>
        <v/>
      </c>
      <c r="AJ22" s="147" t="str">
        <f>IF(AJ20=AJ21,"¯¯¯","")</f>
        <v/>
      </c>
      <c r="AK22" s="148"/>
      <c r="AL22" s="158"/>
      <c r="AM22" s="149"/>
      <c r="AN22" s="150"/>
      <c r="AO22" s="151"/>
      <c r="AP22" s="152"/>
      <c r="AQ22" s="153"/>
      <c r="AR22" s="154"/>
    </row>
    <row r="23" spans="1:45" ht="15.75" customHeight="1" thickTop="1" thickBot="1">
      <c r="A23" s="162"/>
      <c r="B23" s="160"/>
      <c r="C23" s="160"/>
      <c r="D23" s="160"/>
      <c r="E23" s="161"/>
      <c r="F23" s="160"/>
      <c r="G23" s="105" t="str">
        <f t="shared" si="1"/>
        <v/>
      </c>
      <c r="H23" s="160"/>
      <c r="I23" s="160"/>
      <c r="J23" s="160"/>
      <c r="M23" s="164"/>
      <c r="N23" s="165"/>
      <c r="O23" s="164"/>
      <c r="P23" s="164"/>
      <c r="Q23" s="165"/>
      <c r="R23" s="164"/>
      <c r="S23" s="164"/>
      <c r="T23" s="165"/>
      <c r="U23" s="164"/>
      <c r="V23" s="164"/>
      <c r="W23" s="165"/>
      <c r="X23" s="164"/>
      <c r="Y23" s="164"/>
      <c r="Z23" s="165"/>
      <c r="AA23" s="404"/>
      <c r="AB23" s="403" t="s">
        <v>141</v>
      </c>
      <c r="AC23" s="377"/>
      <c r="AD23" s="378"/>
      <c r="AE23" s="379"/>
      <c r="AF23" s="379">
        <f>SUM(AF6:AF21)</f>
        <v>1843</v>
      </c>
      <c r="AG23" s="379">
        <f>SUM(AG6:AG21)</f>
        <v>420</v>
      </c>
      <c r="AH23" s="380">
        <f>ROUNDDOWN(AF23/AG23,3)</f>
        <v>4.3879999999999999</v>
      </c>
      <c r="AI23" s="167"/>
      <c r="AJ23" s="166"/>
      <c r="AK23" s="166"/>
      <c r="AL23" s="168"/>
      <c r="AM23" s="169"/>
    </row>
    <row r="24" spans="1:45" ht="15.75" customHeight="1" thickTop="1">
      <c r="A24" s="162"/>
      <c r="B24" s="160"/>
      <c r="C24" s="160"/>
      <c r="D24" s="160"/>
      <c r="E24" s="161"/>
      <c r="F24" s="160"/>
      <c r="G24" s="105" t="str">
        <f t="shared" si="1"/>
        <v/>
      </c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  <c r="AE24" s="266"/>
    </row>
    <row r="25" spans="1:45" ht="15.75" customHeight="1">
      <c r="A25" s="162"/>
      <c r="B25" s="160"/>
      <c r="C25" s="160"/>
      <c r="D25" s="160"/>
      <c r="E25" s="161"/>
      <c r="F25" s="160"/>
      <c r="G25" s="105" t="str">
        <f t="shared" si="1"/>
        <v/>
      </c>
      <c r="H25" s="160"/>
      <c r="I25" s="160"/>
      <c r="J25" s="160"/>
      <c r="K25" s="72"/>
      <c r="P25" s="72"/>
      <c r="Q25" s="72"/>
      <c r="R25" s="72"/>
      <c r="AN25" s="172"/>
    </row>
    <row r="26" spans="1:45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N26" s="172"/>
      <c r="AO26" s="447" t="s">
        <v>44</v>
      </c>
    </row>
    <row r="27" spans="1:45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K27" s="449" t="s">
        <v>42</v>
      </c>
      <c r="AN27" s="172"/>
      <c r="AO27" s="447"/>
      <c r="AP27" s="451" t="s">
        <v>45</v>
      </c>
      <c r="AS27" s="445" t="str">
        <f>AS4</f>
        <v>Spiele</v>
      </c>
    </row>
    <row r="28" spans="1:45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K28" s="449"/>
      <c r="AN28" s="172"/>
      <c r="AO28" s="447"/>
      <c r="AP28" s="451"/>
      <c r="AS28" s="445"/>
    </row>
    <row r="29" spans="1:45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K29" s="449"/>
      <c r="AN29" s="172"/>
      <c r="AO29" s="447"/>
      <c r="AP29" s="451"/>
      <c r="AS29" s="445"/>
    </row>
    <row r="30" spans="1:45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175" t="s">
        <v>16</v>
      </c>
      <c r="AI30" s="176" t="s">
        <v>41</v>
      </c>
      <c r="AJ30" s="177" t="s">
        <v>17</v>
      </c>
      <c r="AK30" s="450"/>
      <c r="AN30" s="178"/>
      <c r="AO30" s="448"/>
      <c r="AP30" s="452"/>
      <c r="AS30" s="446"/>
    </row>
    <row r="31" spans="1:45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400" t="str">
        <f t="shared" ref="V31:V36" si="2">A5</f>
        <v>Gugumuck (WBA)</v>
      </c>
      <c r="AE31" s="181">
        <f t="shared" ref="AE31:AK31" si="3">AE6</f>
        <v>5</v>
      </c>
      <c r="AF31" s="181">
        <f t="shared" si="3"/>
        <v>300</v>
      </c>
      <c r="AG31" s="181">
        <f t="shared" si="3"/>
        <v>80</v>
      </c>
      <c r="AH31" s="181">
        <f t="shared" si="3"/>
        <v>3.75</v>
      </c>
      <c r="AI31" s="182">
        <f t="shared" si="3"/>
        <v>5.15</v>
      </c>
      <c r="AJ31" s="183">
        <f t="shared" si="3"/>
        <v>34</v>
      </c>
      <c r="AK31" s="181">
        <f t="shared" si="3"/>
        <v>2</v>
      </c>
      <c r="AN31" s="184"/>
      <c r="AO31" s="182">
        <f>AO6</f>
        <v>5.0250000000000004</v>
      </c>
      <c r="AP31" s="181">
        <f>AP6</f>
        <v>150</v>
      </c>
      <c r="AQ31" s="181"/>
      <c r="AR31" s="181"/>
      <c r="AS31" s="185">
        <f>AS6</f>
        <v>4</v>
      </c>
    </row>
    <row r="32" spans="1:45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400" t="str">
        <f t="shared" si="2"/>
        <v>Werner (AUG)</v>
      </c>
      <c r="AE32" s="181">
        <f t="shared" ref="AE32:AK32" si="4">AE9</f>
        <v>7</v>
      </c>
      <c r="AF32" s="181">
        <f t="shared" si="4"/>
        <v>441</v>
      </c>
      <c r="AG32" s="181">
        <f t="shared" si="4"/>
        <v>76</v>
      </c>
      <c r="AH32" s="181">
        <f t="shared" si="4"/>
        <v>5.8019999999999996</v>
      </c>
      <c r="AI32" s="182">
        <f t="shared" si="4"/>
        <v>8.3330000000000002</v>
      </c>
      <c r="AJ32" s="183">
        <f t="shared" si="4"/>
        <v>45</v>
      </c>
      <c r="AK32" s="181">
        <f t="shared" si="4"/>
        <v>1</v>
      </c>
      <c r="AN32" s="184"/>
      <c r="AO32" s="182">
        <f>AO9</f>
        <v>7.0386800000000003</v>
      </c>
      <c r="AP32" s="181">
        <f>AP9</f>
        <v>150</v>
      </c>
      <c r="AS32" s="185">
        <f>AS9</f>
        <v>4</v>
      </c>
    </row>
    <row r="33" spans="1:45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400" t="str">
        <f t="shared" si="2"/>
        <v>Reichner (POT)</v>
      </c>
      <c r="AE33" s="181">
        <f t="shared" ref="AE33:AK33" si="5">AE12</f>
        <v>4</v>
      </c>
      <c r="AF33" s="181">
        <f t="shared" si="5"/>
        <v>434</v>
      </c>
      <c r="AG33" s="181">
        <f t="shared" si="5"/>
        <v>72</v>
      </c>
      <c r="AH33" s="181">
        <f t="shared" si="5"/>
        <v>6.0270000000000001</v>
      </c>
      <c r="AI33" s="182">
        <f t="shared" si="5"/>
        <v>10.714</v>
      </c>
      <c r="AJ33" s="183">
        <f t="shared" si="5"/>
        <v>42</v>
      </c>
      <c r="AK33" s="181">
        <f t="shared" si="5"/>
        <v>3</v>
      </c>
      <c r="AN33" s="184"/>
      <c r="AO33" s="182">
        <f>AO12</f>
        <v>4.0401800000000003</v>
      </c>
      <c r="AP33" s="181">
        <f>AP12</f>
        <v>150</v>
      </c>
      <c r="AS33" s="185">
        <f>AS12</f>
        <v>4</v>
      </c>
    </row>
    <row r="34" spans="1:45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400" t="str">
        <f t="shared" si="2"/>
        <v>Antel (BCE)</v>
      </c>
      <c r="AE34" s="181">
        <f t="shared" ref="AE34:AK34" si="6">AE15</f>
        <v>0</v>
      </c>
      <c r="AF34" s="181">
        <f t="shared" si="6"/>
        <v>166</v>
      </c>
      <c r="AG34" s="181">
        <f t="shared" si="6"/>
        <v>80</v>
      </c>
      <c r="AH34" s="181">
        <f t="shared" si="6"/>
        <v>2.0750000000000002</v>
      </c>
      <c r="AI34" s="182" t="str">
        <f t="shared" si="6"/>
        <v>—</v>
      </c>
      <c r="AJ34" s="183">
        <f t="shared" si="6"/>
        <v>9</v>
      </c>
      <c r="AK34" s="181">
        <f t="shared" si="6"/>
        <v>6</v>
      </c>
      <c r="AN34" s="184"/>
      <c r="AO34" s="182">
        <f>AO15</f>
        <v>1.3833333333333335E-2</v>
      </c>
      <c r="AP34" s="181">
        <f>AP15</f>
        <v>150</v>
      </c>
      <c r="AS34" s="185">
        <f>AS15</f>
        <v>4</v>
      </c>
    </row>
    <row r="35" spans="1:45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400" t="str">
        <f t="shared" si="2"/>
        <v>Engert (BIG)</v>
      </c>
      <c r="AE35" s="181">
        <f t="shared" ref="AE35:AK35" si="7">AE18</f>
        <v>2</v>
      </c>
      <c r="AF35" s="181">
        <f t="shared" si="7"/>
        <v>258</v>
      </c>
      <c r="AG35" s="181">
        <f t="shared" si="7"/>
        <v>54</v>
      </c>
      <c r="AH35" s="181">
        <f t="shared" si="7"/>
        <v>4.7770000000000001</v>
      </c>
      <c r="AI35" s="182">
        <f t="shared" si="7"/>
        <v>4.3499999999999996</v>
      </c>
      <c r="AJ35" s="183">
        <f t="shared" si="7"/>
        <v>26</v>
      </c>
      <c r="AK35" s="181">
        <f t="shared" si="7"/>
        <v>5</v>
      </c>
      <c r="AN35" s="184"/>
      <c r="AO35" s="182">
        <f>AO18</f>
        <v>2.0318466666666666</v>
      </c>
      <c r="AP35" s="181">
        <f>AP18</f>
        <v>150</v>
      </c>
      <c r="AS35" s="185">
        <f>AS18</f>
        <v>3</v>
      </c>
    </row>
    <row r="36" spans="1:45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400" t="str">
        <f t="shared" si="2"/>
        <v>Herfert (GBK)</v>
      </c>
      <c r="AE36" s="181">
        <f t="shared" ref="AE36:AK36" si="8">AE21</f>
        <v>4</v>
      </c>
      <c r="AF36" s="181">
        <f t="shared" si="8"/>
        <v>244</v>
      </c>
      <c r="AG36" s="181">
        <f t="shared" si="8"/>
        <v>58</v>
      </c>
      <c r="AH36" s="181">
        <f t="shared" si="8"/>
        <v>4.2060000000000004</v>
      </c>
      <c r="AI36" s="182">
        <f t="shared" si="8"/>
        <v>5.7</v>
      </c>
      <c r="AJ36" s="183">
        <f t="shared" si="8"/>
        <v>29</v>
      </c>
      <c r="AK36" s="181">
        <f t="shared" si="8"/>
        <v>4</v>
      </c>
      <c r="AN36" s="184"/>
      <c r="AO36" s="182">
        <f>AO21</f>
        <v>4.0280399999999998</v>
      </c>
      <c r="AP36" s="181">
        <f>AP21</f>
        <v>150</v>
      </c>
      <c r="AS36" s="185">
        <f>AS21</f>
        <v>3</v>
      </c>
    </row>
    <row r="37" spans="1:45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400"/>
      <c r="AE37" s="181"/>
      <c r="AF37" s="181"/>
      <c r="AG37" s="181"/>
      <c r="AH37" s="181"/>
      <c r="AI37" s="182"/>
      <c r="AJ37" s="183"/>
      <c r="AK37" s="181"/>
      <c r="AN37" s="184"/>
      <c r="AO37" s="182"/>
      <c r="AP37" s="181"/>
      <c r="AS37" s="185"/>
    </row>
    <row r="38" spans="1:45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401">
        <f>SUM(AF5:AF22)</f>
        <v>1843</v>
      </c>
      <c r="W38" s="188"/>
      <c r="AE38" s="181"/>
      <c r="AF38" s="181"/>
      <c r="AG38" s="181"/>
      <c r="AH38" s="181"/>
      <c r="AI38" s="182"/>
      <c r="AJ38" s="183"/>
      <c r="AK38" s="181"/>
      <c r="AN38" s="184"/>
      <c r="AO38" s="182"/>
      <c r="AP38" s="181"/>
      <c r="AS38" s="185"/>
    </row>
    <row r="39" spans="1:45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401">
        <f>SUM(AG5:AG22)</f>
        <v>420</v>
      </c>
      <c r="W39" s="188"/>
      <c r="AE39" s="181"/>
      <c r="AF39" s="181"/>
      <c r="AG39" s="181"/>
      <c r="AH39" s="181"/>
      <c r="AI39" s="182"/>
      <c r="AJ39" s="183"/>
      <c r="AK39" s="181"/>
      <c r="AN39" s="184"/>
      <c r="AO39" s="182"/>
      <c r="AP39" s="189"/>
      <c r="AS39" s="185"/>
    </row>
    <row r="40" spans="1:45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402">
        <f>V38/V39</f>
        <v>4.3880952380952385</v>
      </c>
      <c r="W40" s="188"/>
      <c r="AE40" s="181"/>
      <c r="AF40" s="181"/>
      <c r="AG40" s="181"/>
      <c r="AH40" s="181"/>
      <c r="AI40" s="182"/>
      <c r="AJ40" s="183"/>
      <c r="AK40" s="181"/>
      <c r="AN40" s="184"/>
      <c r="AO40" s="182"/>
      <c r="AP40" s="189"/>
      <c r="AS40" s="185"/>
    </row>
    <row r="41" spans="1:45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400"/>
      <c r="AE41" s="181"/>
      <c r="AF41" s="181"/>
      <c r="AG41" s="181"/>
      <c r="AH41" s="181"/>
      <c r="AI41" s="182"/>
      <c r="AJ41" s="183"/>
      <c r="AK41" s="181"/>
      <c r="AN41" s="181"/>
      <c r="AO41" s="182"/>
      <c r="AP41" s="181"/>
      <c r="AS41" s="185"/>
    </row>
    <row r="42" spans="1:45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400"/>
      <c r="AE42" s="181"/>
      <c r="AF42" s="181"/>
      <c r="AG42" s="181"/>
      <c r="AH42" s="181"/>
      <c r="AI42" s="182"/>
      <c r="AJ42" s="183"/>
      <c r="AK42" s="181"/>
      <c r="AN42" s="181"/>
      <c r="AO42" s="182"/>
      <c r="AP42" s="181"/>
      <c r="AS42" s="185"/>
    </row>
    <row r="43" spans="1:45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400"/>
      <c r="AE43" s="181"/>
      <c r="AF43" s="181"/>
      <c r="AG43" s="181"/>
      <c r="AH43" s="181"/>
      <c r="AI43" s="182"/>
      <c r="AJ43" s="183"/>
      <c r="AK43" s="181"/>
      <c r="AN43" s="181"/>
      <c r="AO43" s="182"/>
      <c r="AP43" s="181"/>
      <c r="AS43" s="185"/>
    </row>
    <row r="44" spans="1:45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400"/>
      <c r="AE44" s="181"/>
      <c r="AF44" s="181"/>
      <c r="AG44" s="181"/>
      <c r="AH44" s="181"/>
      <c r="AI44" s="182"/>
      <c r="AJ44" s="183"/>
      <c r="AK44" s="181"/>
      <c r="AN44" s="181"/>
      <c r="AO44" s="182"/>
      <c r="AP44" s="181"/>
      <c r="AS44" s="185"/>
    </row>
    <row r="45" spans="1:45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400"/>
      <c r="AE45" s="181"/>
      <c r="AF45" s="181"/>
      <c r="AG45" s="181"/>
      <c r="AH45" s="181"/>
      <c r="AI45" s="182"/>
      <c r="AJ45" s="183"/>
      <c r="AK45" s="181"/>
      <c r="AN45" s="181"/>
      <c r="AO45" s="182"/>
      <c r="AP45" s="181"/>
      <c r="AS45" s="185"/>
    </row>
    <row r="46" spans="1:45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5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5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16">
    <mergeCell ref="AS27:AS30"/>
    <mergeCell ref="AO26:AO30"/>
    <mergeCell ref="AE27:AE30"/>
    <mergeCell ref="AF27:AF30"/>
    <mergeCell ref="AG27:AG30"/>
    <mergeCell ref="AK27:AK30"/>
    <mergeCell ref="AP27:AP30"/>
    <mergeCell ref="L1:AK1"/>
    <mergeCell ref="L2:AK2"/>
    <mergeCell ref="L3:AK3"/>
    <mergeCell ref="M4:O4"/>
    <mergeCell ref="P4:R4"/>
    <mergeCell ref="S4:U4"/>
    <mergeCell ref="V4:X4"/>
    <mergeCell ref="Y4:AA4"/>
    <mergeCell ref="AB4:AD4"/>
  </mergeCells>
  <phoneticPr fontId="9" type="noConversion"/>
  <conditionalFormatting sqref="Q6 T6 W6 Z6 AC6 AC9 Z9 W9 T9 N9 N12 Q12 W12 Z12:AA12 AC12 AC15 Z15 T15 Q15 N15 N18 Q18 T18 N21:O21 W18 Q21 T21 AC18 W21 Z21">
    <cfRule type="cellIs" dxfId="49" priority="17" stopIfTrue="1" operator="equal">
      <formula>1</formula>
    </cfRule>
  </conditionalFormatting>
  <conditionalFormatting sqref="M22:AC22 AE22 M5:AD5 M13:AE14 M7:AE8 AF15:AK22 M10:AE11 M16:AE17 M19:AE20 AF6:AJ12">
    <cfRule type="cellIs" dxfId="48" priority="18" stopIfTrue="1" operator="equal">
      <formula>0</formula>
    </cfRule>
  </conditionalFormatting>
  <conditionalFormatting sqref="Q6 T6 W6 Z6 AC6 AC9 Z9 W9 T9 N9 N12 Q12 W12 Z12:AA12 AC12 AC15 Z15 T15 Q15 N15 N18 Q18 T18">
    <cfRule type="cellIs" dxfId="47" priority="15" stopIfTrue="1" operator="equal">
      <formula>2</formula>
    </cfRule>
    <cfRule type="cellIs" dxfId="46" priority="16" stopIfTrue="1" operator="equal">
      <formula>0</formula>
    </cfRule>
  </conditionalFormatting>
  <conditionalFormatting sqref="W18">
    <cfRule type="cellIs" dxfId="45" priority="13" stopIfTrue="1" operator="equal">
      <formula>2</formula>
    </cfRule>
    <cfRule type="cellIs" dxfId="44" priority="14" stopIfTrue="1" operator="equal">
      <formula>0</formula>
    </cfRule>
  </conditionalFormatting>
  <conditionalFormatting sqref="Q21">
    <cfRule type="cellIs" dxfId="43" priority="11" stopIfTrue="1" operator="equal">
      <formula>2</formula>
    </cfRule>
    <cfRule type="cellIs" dxfId="42" priority="12" stopIfTrue="1" operator="equal">
      <formula>0</formula>
    </cfRule>
  </conditionalFormatting>
  <conditionalFormatting sqref="T21">
    <cfRule type="cellIs" dxfId="41" priority="9" stopIfTrue="1" operator="equal">
      <formula>2</formula>
    </cfRule>
    <cfRule type="cellIs" dxfId="40" priority="10" stopIfTrue="1" operator="equal">
      <formula>0</formula>
    </cfRule>
  </conditionalFormatting>
  <conditionalFormatting sqref="W21">
    <cfRule type="cellIs" dxfId="39" priority="7" stopIfTrue="1" operator="equal">
      <formula>2</formula>
    </cfRule>
    <cfRule type="cellIs" dxfId="38" priority="8" stopIfTrue="1" operator="equal">
      <formula>0</formula>
    </cfRule>
  </conditionalFormatting>
  <conditionalFormatting sqref="AC18">
    <cfRule type="cellIs" dxfId="37" priority="5" stopIfTrue="1" operator="equal">
      <formula>2</formula>
    </cfRule>
    <cfRule type="cellIs" dxfId="36" priority="6" stopIfTrue="1" operator="equal">
      <formula>0</formula>
    </cfRule>
  </conditionalFormatting>
  <conditionalFormatting sqref="W21">
    <cfRule type="cellIs" dxfId="35" priority="3" stopIfTrue="1" operator="equal">
      <formula>2</formula>
    </cfRule>
    <cfRule type="cellIs" dxfId="34" priority="4" stopIfTrue="1" operator="equal">
      <formula>0</formula>
    </cfRule>
  </conditionalFormatting>
  <conditionalFormatting sqref="Z21">
    <cfRule type="cellIs" dxfId="33" priority="1" stopIfTrue="1" operator="equal">
      <formula>2</formula>
    </cfRule>
    <cfRule type="cellIs" dxfId="32" priority="2" stopIfTrue="1" operator="equal">
      <formula>0</formula>
    </cfRule>
  </conditionalFormatting>
  <printOptions horizontalCentered="1" verticalCentered="1" gridLinesSet="0"/>
  <pageMargins left="0" right="0" top="0.12000000000000001" bottom="0.51" header="0" footer="0"/>
  <pageSetup paperSize="9" scale="83" pageOrder="overThenDown" orientation="landscape" horizontalDpi="300" verticalDpi="300"/>
  <headerFooter alignWithMargins="0">
    <oddFooter>&amp;L&amp;16&amp;K000000Distanz: 150 / 20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175"/>
  <sheetViews>
    <sheetView showGridLines="0" topLeftCell="K1" zoomScale="80" zoomScaleNormal="80" zoomScalePageLayoutView="80" workbookViewId="0">
      <selection activeCell="L2" sqref="L2:AK2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9" width="3.85546875" style="60" bestFit="1" customWidth="1"/>
    <col min="10" max="10" width="28.42578125" style="60" customWidth="1"/>
    <col min="11" max="11" width="3.28515625" style="60" customWidth="1"/>
    <col min="12" max="12" width="16" style="163" customWidth="1"/>
    <col min="13" max="13" width="4.85546875" style="75" customWidth="1"/>
    <col min="14" max="14" width="3.28515625" style="60" customWidth="1"/>
    <col min="15" max="15" width="3.7109375" style="75" customWidth="1"/>
    <col min="16" max="16" width="5.140625" style="75" customWidth="1"/>
    <col min="17" max="17" width="3.28515625" style="60" customWidth="1"/>
    <col min="18" max="18" width="3.140625" style="75" customWidth="1"/>
    <col min="19" max="19" width="5" style="75" customWidth="1"/>
    <col min="20" max="20" width="3.28515625" style="60" customWidth="1"/>
    <col min="21" max="21" width="3.5703125" style="75" customWidth="1"/>
    <col min="22" max="22" width="4.85546875" style="75" customWidth="1"/>
    <col min="23" max="23" width="4" style="60" customWidth="1"/>
    <col min="24" max="24" width="3.85546875" style="75" customWidth="1"/>
    <col min="25" max="25" width="5.7109375" style="75" customWidth="1"/>
    <col min="26" max="26" width="3.28515625" style="60" customWidth="1"/>
    <col min="27" max="27" width="4.140625" style="75" customWidth="1"/>
    <col min="28" max="28" width="5.140625" style="75" customWidth="1"/>
    <col min="29" max="29" width="3.28515625" style="60" customWidth="1"/>
    <col min="30" max="30" width="3.85546875" style="75" customWidth="1"/>
    <col min="31" max="31" width="4.140625" style="64" customWidth="1"/>
    <col min="32" max="32" width="5.28515625" style="76" customWidth="1"/>
    <col min="33" max="33" width="4.5703125" style="76" customWidth="1"/>
    <col min="34" max="34" width="7.85546875" style="76" customWidth="1"/>
    <col min="35" max="35" width="7.85546875" style="77" customWidth="1"/>
    <col min="36" max="36" width="5.140625" style="76" customWidth="1"/>
    <col min="37" max="37" width="4.85546875" style="76" customWidth="1"/>
    <col min="38" max="38" width="2.5703125" style="78" customWidth="1"/>
    <col min="39" max="39" width="2.5703125" style="79" customWidth="1"/>
    <col min="40" max="40" width="5.28515625" style="80" customWidth="1"/>
    <col min="41" max="41" width="6.85546875" style="81" customWidth="1"/>
    <col min="42" max="42" width="3.5703125" style="64" customWidth="1"/>
    <col min="43" max="44" width="2.42578125" style="64" customWidth="1"/>
    <col min="45" max="16384" width="8" style="60"/>
  </cols>
  <sheetData>
    <row r="1" spans="1:55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63"/>
      <c r="AM1" s="63"/>
      <c r="AN1" s="63"/>
      <c r="AO1" s="63"/>
      <c r="AP1" s="63"/>
      <c r="AQ1" s="63"/>
    </row>
    <row r="2" spans="1:55" ht="28">
      <c r="B2" s="65" t="s">
        <v>33</v>
      </c>
      <c r="C2" s="66">
        <v>0</v>
      </c>
      <c r="D2" s="67" t="s">
        <v>34</v>
      </c>
      <c r="E2" s="66">
        <v>300</v>
      </c>
      <c r="J2" s="69" t="s">
        <v>35</v>
      </c>
      <c r="K2" s="70">
        <v>120</v>
      </c>
      <c r="L2" s="440" t="s">
        <v>117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71"/>
      <c r="AM2" s="71"/>
      <c r="AN2" s="71"/>
      <c r="AO2" s="71"/>
      <c r="AP2" s="71"/>
      <c r="AQ2" s="71"/>
    </row>
    <row r="3" spans="1:55" ht="28">
      <c r="G3" s="62"/>
      <c r="J3" s="72"/>
      <c r="K3" s="73">
        <v>40</v>
      </c>
      <c r="L3" s="463" t="s">
        <v>20</v>
      </c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</row>
    <row r="4" spans="1:55" s="91" customFormat="1" ht="39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64" t="s">
        <v>27</v>
      </c>
      <c r="N4" s="464"/>
      <c r="O4" s="464"/>
      <c r="P4" s="464" t="s">
        <v>59</v>
      </c>
      <c r="Q4" s="464"/>
      <c r="R4" s="464"/>
      <c r="S4" s="464" t="s">
        <v>92</v>
      </c>
      <c r="T4" s="464"/>
      <c r="U4" s="464"/>
      <c r="V4" s="465" t="s">
        <v>61</v>
      </c>
      <c r="W4" s="465"/>
      <c r="X4" s="465"/>
      <c r="Y4" s="464" t="s">
        <v>60</v>
      </c>
      <c r="Z4" s="464"/>
      <c r="AA4" s="464"/>
      <c r="AB4" s="466" t="s">
        <v>109</v>
      </c>
      <c r="AC4" s="466"/>
      <c r="AD4" s="466"/>
      <c r="AE4" s="231" t="s">
        <v>13</v>
      </c>
      <c r="AF4" s="232" t="s">
        <v>39</v>
      </c>
      <c r="AG4" s="232" t="s">
        <v>40</v>
      </c>
      <c r="AH4" s="257" t="s">
        <v>16</v>
      </c>
      <c r="AI4" s="258" t="s">
        <v>41</v>
      </c>
      <c r="AJ4" s="259" t="s">
        <v>17</v>
      </c>
      <c r="AK4" s="233" t="s">
        <v>42</v>
      </c>
      <c r="AL4" s="93"/>
      <c r="AM4" s="94"/>
      <c r="AN4" s="95" t="s">
        <v>43</v>
      </c>
      <c r="AO4" s="96" t="s">
        <v>44</v>
      </c>
      <c r="AP4" s="344" t="s">
        <v>45</v>
      </c>
      <c r="AQ4" s="344" t="s">
        <v>46</v>
      </c>
      <c r="AR4" s="343"/>
      <c r="AS4" s="99" t="s">
        <v>47</v>
      </c>
      <c r="AU4" s="100"/>
      <c r="AV4" s="100"/>
      <c r="AW4" s="100"/>
      <c r="BA4" s="100"/>
      <c r="BB4" s="100"/>
      <c r="BC4" s="100"/>
    </row>
    <row r="5" spans="1:55" s="110" customFormat="1" ht="21" customHeight="1" thickTop="1">
      <c r="A5" s="347" t="s">
        <v>69</v>
      </c>
      <c r="B5" s="102" t="str">
        <f>A6</f>
        <v>Ralis (AUG)</v>
      </c>
      <c r="C5" s="103">
        <v>91</v>
      </c>
      <c r="D5" s="104">
        <v>32</v>
      </c>
      <c r="E5" s="105">
        <f t="shared" ref="E5:E19" si="0">IF(F5&gt;0,(INT(1000*C5/F5)/1000),"")</f>
        <v>6.0659999999999998</v>
      </c>
      <c r="F5" s="106">
        <v>15</v>
      </c>
      <c r="G5" s="105">
        <f t="shared" ref="G5:G25" si="1">IF(F5&gt;0,(INT(1000*I5/F5)/1000),"")</f>
        <v>8</v>
      </c>
      <c r="H5" s="107">
        <v>46</v>
      </c>
      <c r="I5" s="108">
        <v>120</v>
      </c>
      <c r="J5" s="109" t="str">
        <f>A5</f>
        <v>Kahofer (WBA)</v>
      </c>
      <c r="L5" s="111"/>
      <c r="M5" s="251"/>
      <c r="N5" s="252"/>
      <c r="O5" s="253"/>
      <c r="P5" s="254">
        <f>I5</f>
        <v>120</v>
      </c>
      <c r="Q5" s="255"/>
      <c r="R5" s="253">
        <f>F5</f>
        <v>15</v>
      </c>
      <c r="S5" s="254">
        <f>I6</f>
        <v>120</v>
      </c>
      <c r="T5" s="255"/>
      <c r="U5" s="253">
        <f>F6</f>
        <v>16</v>
      </c>
      <c r="V5" s="254"/>
      <c r="W5" s="255"/>
      <c r="X5" s="253"/>
      <c r="Y5" s="254">
        <f>I11</f>
        <v>120</v>
      </c>
      <c r="Z5" s="255"/>
      <c r="AA5" s="253">
        <f>F11</f>
        <v>10</v>
      </c>
      <c r="AB5" s="254"/>
      <c r="AC5" s="255"/>
      <c r="AD5" s="256"/>
      <c r="AE5" s="116"/>
      <c r="AF5" s="117"/>
      <c r="AG5" s="117"/>
      <c r="AH5" s="118">
        <f>MAX(AH6,AH9,AH12,AH15,AH18,AH21)</f>
        <v>8.7799999999999994</v>
      </c>
      <c r="AI5" s="118">
        <f>MAX(AI6,AI9,AI12,AI15,AI18,AI21)</f>
        <v>12</v>
      </c>
      <c r="AJ5" s="118">
        <f>MAX(AJ6,AJ9,AJ12,AJ15,AJ18,AJ21)</f>
        <v>48</v>
      </c>
      <c r="AK5" s="119"/>
      <c r="AL5" s="120"/>
      <c r="AM5" s="121"/>
      <c r="AN5" s="122"/>
      <c r="AO5" s="123">
        <f>K2</f>
        <v>120</v>
      </c>
      <c r="AP5" s="124">
        <f>K2</f>
        <v>120</v>
      </c>
      <c r="AQ5" s="125">
        <f>C2</f>
        <v>0</v>
      </c>
      <c r="AR5" s="126">
        <f>E2</f>
        <v>300</v>
      </c>
    </row>
    <row r="6" spans="1:55" ht="32" customHeight="1">
      <c r="A6" s="347" t="s">
        <v>68</v>
      </c>
      <c r="B6" s="102" t="str">
        <f>A7</f>
        <v>Kellner (POT)</v>
      </c>
      <c r="C6" s="103">
        <v>39</v>
      </c>
      <c r="D6" s="104">
        <v>9</v>
      </c>
      <c r="E6" s="105">
        <f t="shared" si="0"/>
        <v>2.4369999999999998</v>
      </c>
      <c r="F6" s="106">
        <v>16</v>
      </c>
      <c r="G6" s="105">
        <f t="shared" si="1"/>
        <v>7.5</v>
      </c>
      <c r="H6" s="107">
        <v>30</v>
      </c>
      <c r="I6" s="108">
        <v>120</v>
      </c>
      <c r="J6" s="109" t="str">
        <f>A5</f>
        <v>Kahofer (WBA)</v>
      </c>
      <c r="L6" s="127" t="str">
        <f>A5</f>
        <v>Kahofer (WBA)</v>
      </c>
      <c r="M6" s="128"/>
      <c r="N6" s="129"/>
      <c r="O6" s="130"/>
      <c r="P6" s="128"/>
      <c r="Q6" s="129">
        <f>IF(R5&gt;0,SIGN(P5-M8)+1,"")</f>
        <v>2</v>
      </c>
      <c r="R6" s="130"/>
      <c r="S6" s="128"/>
      <c r="T6" s="129">
        <f>IF(U5&gt;0,SIGN(S5-M11)+1,"")</f>
        <v>2</v>
      </c>
      <c r="U6" s="130"/>
      <c r="V6" s="128"/>
      <c r="W6" s="129">
        <v>2</v>
      </c>
      <c r="X6" s="130"/>
      <c r="Y6" s="128"/>
      <c r="Z6" s="129">
        <f>IF(AA5&gt;0,SIGN(Y5-M17)+1,"")</f>
        <v>2</v>
      </c>
      <c r="AA6" s="130"/>
      <c r="AB6" s="128"/>
      <c r="AC6" s="129"/>
      <c r="AD6" s="130"/>
      <c r="AE6" s="131">
        <f>SUM(N6:AD6)</f>
        <v>8</v>
      </c>
      <c r="AF6" s="132">
        <f>SUM(M5,P5,S5,V5,Y5,AB5)</f>
        <v>360</v>
      </c>
      <c r="AG6" s="132">
        <f>SUM(O5,R5,U5,X5,AA5,AD5)</f>
        <v>41</v>
      </c>
      <c r="AH6" s="133">
        <f>IF(AF6&gt;0,ROUNDDOWN(AF6/AG6,3),"")</f>
        <v>8.7799999999999994</v>
      </c>
      <c r="AI6" s="133">
        <f>IF(MAX(N7,Q7,T7,W7,Z7,AC7)=0,"—",MAX(N7,Q7,T7,W7,Z7,AC7))</f>
        <v>12</v>
      </c>
      <c r="AJ6" s="132">
        <f>MAX(O7,R7,U7,X7,AA7,AD7)</f>
        <v>48</v>
      </c>
      <c r="AK6" s="134">
        <f>IF(AG6=0,"",IF(AH6&gt;E2,"Ü",RANK(AN6,AN6:AN22,0)))</f>
        <v>1</v>
      </c>
      <c r="AL6" s="135" t="str">
        <f>IF(AH6&lt;$C$2,"ê","")</f>
        <v/>
      </c>
      <c r="AM6" s="136"/>
      <c r="AN6" s="137">
        <f>IF(AH6&gt;AR5,"Ü",AE6+AH6/AO5)</f>
        <v>8.0731666666666673</v>
      </c>
      <c r="AO6" s="133">
        <f>AE6+AH6/AO5</f>
        <v>8.0731666666666673</v>
      </c>
      <c r="AP6" s="132">
        <f>AP5</f>
        <v>120</v>
      </c>
      <c r="AQ6" s="132">
        <f>AQ5</f>
        <v>0</v>
      </c>
      <c r="AR6" s="132">
        <f>AR5</f>
        <v>300</v>
      </c>
      <c r="AS6" s="138">
        <f>COUNT(N6:AD6)</f>
        <v>4</v>
      </c>
    </row>
    <row r="7" spans="1:55" s="59" customFormat="1" ht="21" customHeight="1">
      <c r="A7" s="347" t="s">
        <v>129</v>
      </c>
      <c r="B7" s="102" t="str">
        <f>B6</f>
        <v>Kellner (POT)</v>
      </c>
      <c r="C7" s="103">
        <v>78</v>
      </c>
      <c r="D7" s="104">
        <v>7</v>
      </c>
      <c r="E7" s="105">
        <f t="shared" si="0"/>
        <v>2.294</v>
      </c>
      <c r="F7" s="106">
        <v>34</v>
      </c>
      <c r="G7" s="105">
        <f t="shared" si="1"/>
        <v>3.5289999999999999</v>
      </c>
      <c r="H7" s="107">
        <v>20</v>
      </c>
      <c r="I7" s="108">
        <v>120</v>
      </c>
      <c r="J7" s="109" t="str">
        <f>A6</f>
        <v>Ralis (AUG)</v>
      </c>
      <c r="L7" s="139"/>
      <c r="M7" s="140" t="s">
        <v>48</v>
      </c>
      <c r="N7" s="141" t="s">
        <v>48</v>
      </c>
      <c r="O7" s="142"/>
      <c r="P7" s="260">
        <f>IF(R5&gt;0,ROUNDDOWN(P5/R5,3),"")</f>
        <v>8</v>
      </c>
      <c r="Q7" s="144">
        <f>IF(Q6&gt;0,P7,"")</f>
        <v>8</v>
      </c>
      <c r="R7" s="142">
        <f>H5</f>
        <v>46</v>
      </c>
      <c r="S7" s="260">
        <f>IF(U5&gt;0,ROUNDDOWN(S5/U5,3),"")</f>
        <v>7.5</v>
      </c>
      <c r="T7" s="144">
        <f>IF(T6&gt;0,S7,"")</f>
        <v>7.5</v>
      </c>
      <c r="U7" s="142">
        <f>H6</f>
        <v>30</v>
      </c>
      <c r="V7" s="260"/>
      <c r="W7" s="398" t="s">
        <v>157</v>
      </c>
      <c r="X7" s="142"/>
      <c r="Y7" s="260">
        <f>IF(AA5&gt;0,ROUNDDOWN(Y5/AA5,3),"")</f>
        <v>12</v>
      </c>
      <c r="Z7" s="144">
        <f>IF(Z6&gt;0,Y7,"")</f>
        <v>12</v>
      </c>
      <c r="AA7" s="142">
        <f>H11</f>
        <v>48</v>
      </c>
      <c r="AB7" s="260"/>
      <c r="AC7" s="144"/>
      <c r="AD7" s="142"/>
      <c r="AE7" s="145"/>
      <c r="AF7" s="146"/>
      <c r="AG7" s="146"/>
      <c r="AH7" s="147" t="str">
        <f>IF(AH5=AH6,"¯¯¯¯¯¯","")</f>
        <v>¯¯¯¯¯¯</v>
      </c>
      <c r="AI7" s="147" t="str">
        <f>IF(AI5=AI6,"¯¯¯¯¯","")</f>
        <v>¯¯¯¯¯</v>
      </c>
      <c r="AJ7" s="147" t="s">
        <v>103</v>
      </c>
      <c r="AK7" s="148"/>
      <c r="AL7" s="135"/>
      <c r="AM7" s="149"/>
      <c r="AN7" s="150"/>
      <c r="AO7" s="151"/>
      <c r="AP7" s="152"/>
      <c r="AQ7" s="153"/>
      <c r="AR7" s="154"/>
    </row>
    <row r="8" spans="1:55" s="110" customFormat="1" ht="21" customHeight="1">
      <c r="A8" s="347" t="s">
        <v>130</v>
      </c>
      <c r="B8" s="102" t="str">
        <f>A8</f>
        <v>Kronlachner (BCE)</v>
      </c>
      <c r="C8" s="103"/>
      <c r="D8" s="104"/>
      <c r="E8" s="105" t="str">
        <f t="shared" si="0"/>
        <v/>
      </c>
      <c r="F8" s="106"/>
      <c r="G8" s="105" t="str">
        <f t="shared" si="1"/>
        <v/>
      </c>
      <c r="H8" s="107"/>
      <c r="I8" s="108"/>
      <c r="J8" s="109" t="str">
        <f>A5</f>
        <v>Kahofer (WBA)</v>
      </c>
      <c r="L8" s="139"/>
      <c r="M8" s="112">
        <f>C5</f>
        <v>91</v>
      </c>
      <c r="N8" s="115"/>
      <c r="O8" s="114">
        <f>F5</f>
        <v>15</v>
      </c>
      <c r="P8" s="112"/>
      <c r="Q8" s="113"/>
      <c r="R8" s="114"/>
      <c r="S8" s="112">
        <f>I7</f>
        <v>120</v>
      </c>
      <c r="T8" s="115"/>
      <c r="U8" s="114">
        <f>F7</f>
        <v>34</v>
      </c>
      <c r="V8" s="112">
        <f>I9</f>
        <v>120</v>
      </c>
      <c r="W8" s="115"/>
      <c r="X8" s="114">
        <f>F9</f>
        <v>36</v>
      </c>
      <c r="Y8" s="112"/>
      <c r="Z8" s="115"/>
      <c r="AA8" s="114"/>
      <c r="AB8" s="112">
        <f>I16</f>
        <v>120</v>
      </c>
      <c r="AC8" s="115"/>
      <c r="AD8" s="114">
        <f>F16</f>
        <v>21</v>
      </c>
      <c r="AE8" s="155"/>
      <c r="AF8" s="156"/>
      <c r="AG8" s="156"/>
      <c r="AH8" s="123">
        <f>AH5</f>
        <v>8.7799999999999994</v>
      </c>
      <c r="AI8" s="123">
        <f>AI5</f>
        <v>12</v>
      </c>
      <c r="AJ8" s="123">
        <f>AJ5</f>
        <v>48</v>
      </c>
      <c r="AK8" s="157"/>
      <c r="AL8" s="135"/>
      <c r="AM8" s="149"/>
      <c r="AN8" s="123"/>
      <c r="AO8" s="123">
        <f>AO5</f>
        <v>120</v>
      </c>
      <c r="AP8" s="123">
        <f>AP5</f>
        <v>120</v>
      </c>
      <c r="AQ8" s="123">
        <f>AQ5</f>
        <v>0</v>
      </c>
      <c r="AR8" s="123">
        <f>AR5</f>
        <v>300</v>
      </c>
    </row>
    <row r="9" spans="1:55" ht="32" customHeight="1">
      <c r="A9" s="347" t="s">
        <v>131</v>
      </c>
      <c r="B9" s="102" t="str">
        <f>B8</f>
        <v>Kronlachner (BCE)</v>
      </c>
      <c r="C9" s="103">
        <v>96</v>
      </c>
      <c r="D9" s="104">
        <v>10</v>
      </c>
      <c r="E9" s="105">
        <f t="shared" si="0"/>
        <v>2.6659999999999999</v>
      </c>
      <c r="F9" s="106">
        <v>36</v>
      </c>
      <c r="G9" s="105">
        <f t="shared" si="1"/>
        <v>3.3330000000000002</v>
      </c>
      <c r="H9" s="107">
        <v>18</v>
      </c>
      <c r="I9" s="108">
        <v>120</v>
      </c>
      <c r="J9" s="109" t="str">
        <f>A6</f>
        <v>Ralis (AUG)</v>
      </c>
      <c r="L9" s="127" t="str">
        <f>A6</f>
        <v>Ralis (AUG)</v>
      </c>
      <c r="M9" s="128"/>
      <c r="N9" s="129">
        <f>IF(O8&gt;0,SIGN(M8-P5)+1,"")</f>
        <v>0</v>
      </c>
      <c r="O9" s="130"/>
      <c r="P9" s="128"/>
      <c r="Q9" s="129"/>
      <c r="R9" s="130"/>
      <c r="S9" s="128"/>
      <c r="T9" s="129">
        <f>IF(U8&gt;0,SIGN(S8-P11)+1,"")</f>
        <v>2</v>
      </c>
      <c r="U9" s="130"/>
      <c r="V9" s="128"/>
      <c r="W9" s="129">
        <f>IF(X8&gt;0,SIGN(V8-P14)+1,"")</f>
        <v>2</v>
      </c>
      <c r="X9" s="130"/>
      <c r="Y9" s="128"/>
      <c r="Z9" s="129"/>
      <c r="AA9" s="130"/>
      <c r="AB9" s="128"/>
      <c r="AC9" s="129">
        <f>IF(AD8&gt;0,SIGN(AB8-P20)+1,"")</f>
        <v>2</v>
      </c>
      <c r="AD9" s="130"/>
      <c r="AE9" s="131">
        <f>SUM(N9:AD9)</f>
        <v>6</v>
      </c>
      <c r="AF9" s="132">
        <f>SUM(M8,P8,S8,V8,Y8,AB8)</f>
        <v>451</v>
      </c>
      <c r="AG9" s="132">
        <f>SUM(O8,R8,U8,X8,AA8,AD8)</f>
        <v>106</v>
      </c>
      <c r="AH9" s="133">
        <f>IF(AF9&gt;0,ROUNDDOWN(AF9/AG9,3),"")</f>
        <v>4.2539999999999996</v>
      </c>
      <c r="AI9" s="133">
        <f>IF(MAX(N10,Q10,T10,W10,Z10,AC10)=0,"—",MAX(N10,Q10,T10,W10,Z10,AC10))</f>
        <v>5.7140000000000004</v>
      </c>
      <c r="AJ9" s="132">
        <f>MAX(O10,R10,U10,X10,AA10,AD10)</f>
        <v>32</v>
      </c>
      <c r="AK9" s="134">
        <f>IF(AG9=0,"",IF(AH9&gt;E2,"Ü",RANK(AN9,AN6:AN22,0)))</f>
        <v>2</v>
      </c>
      <c r="AL9" s="135" t="str">
        <f>IF(AH9&lt;$C$2,"ê","")</f>
        <v/>
      </c>
      <c r="AM9" s="136"/>
      <c r="AN9" s="137">
        <f>IF(AH9&gt;AR8,"Ü",AE9+AH9/AP9)</f>
        <v>6.03545</v>
      </c>
      <c r="AO9" s="133">
        <f>AE9+AH9/AO8</f>
        <v>6.03545</v>
      </c>
      <c r="AP9" s="132">
        <f>AP8</f>
        <v>120</v>
      </c>
      <c r="AQ9" s="132">
        <f>AQ8</f>
        <v>0</v>
      </c>
      <c r="AR9" s="132">
        <f>AR8</f>
        <v>300</v>
      </c>
      <c r="AS9" s="138">
        <f>COUNT(N9:AD9)</f>
        <v>4</v>
      </c>
    </row>
    <row r="10" spans="1:55" s="59" customFormat="1" ht="21" customHeight="1">
      <c r="A10" s="347" t="s">
        <v>132</v>
      </c>
      <c r="B10" s="102" t="str">
        <f>B9</f>
        <v>Kronlachner (BCE)</v>
      </c>
      <c r="C10" s="103">
        <v>120</v>
      </c>
      <c r="D10" s="104">
        <v>25</v>
      </c>
      <c r="E10" s="105">
        <f t="shared" si="0"/>
        <v>4.444</v>
      </c>
      <c r="F10" s="106">
        <v>27</v>
      </c>
      <c r="G10" s="105">
        <f t="shared" si="1"/>
        <v>2.2959999999999998</v>
      </c>
      <c r="H10" s="107">
        <v>8</v>
      </c>
      <c r="I10" s="108">
        <v>62</v>
      </c>
      <c r="J10" s="109" t="str">
        <f>A7</f>
        <v>Kellner (POT)</v>
      </c>
      <c r="L10" s="139"/>
      <c r="M10" s="260">
        <f>IF(O8&gt;0,ROUNDDOWN(M8/O8,3),"")</f>
        <v>6.0659999999999998</v>
      </c>
      <c r="N10" s="144" t="str">
        <f>IF(N9&gt;0,M10,"")</f>
        <v/>
      </c>
      <c r="O10" s="142">
        <f>D5</f>
        <v>32</v>
      </c>
      <c r="P10" s="140" t="s">
        <v>48</v>
      </c>
      <c r="Q10" s="141" t="s">
        <v>48</v>
      </c>
      <c r="R10" s="142"/>
      <c r="S10" s="260">
        <f>IF(U8&gt;0,ROUNDDOWN(S8/U8,3),"")</f>
        <v>3.5289999999999999</v>
      </c>
      <c r="T10" s="144">
        <f>IF(T9&gt;0,S10,"")</f>
        <v>3.5289999999999999</v>
      </c>
      <c r="U10" s="142">
        <f>H7</f>
        <v>20</v>
      </c>
      <c r="V10" s="260">
        <f>IF(X8&gt;0,ROUNDDOWN(V8/X8,3),"")</f>
        <v>3.3330000000000002</v>
      </c>
      <c r="W10" s="144">
        <f>IF(W9&gt;0,V10,"")</f>
        <v>3.3330000000000002</v>
      </c>
      <c r="X10" s="142">
        <f>H9</f>
        <v>18</v>
      </c>
      <c r="Y10" s="260"/>
      <c r="Z10" s="144"/>
      <c r="AA10" s="142"/>
      <c r="AB10" s="260">
        <f>IF(AD8&gt;0,ROUNDDOWN(AB8/AD8,3),"")</f>
        <v>5.7140000000000004</v>
      </c>
      <c r="AC10" s="144">
        <f>IF(AC9&gt;0,AB10,"")</f>
        <v>5.7140000000000004</v>
      </c>
      <c r="AD10" s="335">
        <f>H16</f>
        <v>28</v>
      </c>
      <c r="AE10" s="145"/>
      <c r="AF10" s="146"/>
      <c r="AG10" s="146"/>
      <c r="AH10" s="147" t="str">
        <f>IF(AH8=AH9,"¯¯¯¯¯¯","")</f>
        <v/>
      </c>
      <c r="AI10" s="147" t="str">
        <f>IF(AI8=AI9,"¯¯¯¯¯","")</f>
        <v/>
      </c>
      <c r="AJ10" s="147"/>
      <c r="AK10" s="148"/>
      <c r="AL10" s="158"/>
      <c r="AM10" s="149"/>
      <c r="AN10" s="150"/>
      <c r="AO10" s="151"/>
      <c r="AP10" s="152"/>
      <c r="AQ10" s="153"/>
      <c r="AR10" s="154"/>
    </row>
    <row r="11" spans="1:55" s="110" customFormat="1" ht="21" customHeight="1">
      <c r="A11" s="82"/>
      <c r="B11" s="102" t="str">
        <f>A9</f>
        <v>Sztatecsny (BIG)</v>
      </c>
      <c r="C11" s="103">
        <v>29</v>
      </c>
      <c r="D11" s="104">
        <v>15</v>
      </c>
      <c r="E11" s="105">
        <f t="shared" si="0"/>
        <v>2.9</v>
      </c>
      <c r="F11" s="106">
        <v>10</v>
      </c>
      <c r="G11" s="105">
        <f t="shared" si="1"/>
        <v>12</v>
      </c>
      <c r="H11" s="107">
        <v>48</v>
      </c>
      <c r="I11" s="108">
        <v>120</v>
      </c>
      <c r="J11" s="109" t="str">
        <f>A5</f>
        <v>Kahofer (WBA)</v>
      </c>
      <c r="L11" s="139"/>
      <c r="M11" s="112">
        <f>C6</f>
        <v>39</v>
      </c>
      <c r="N11" s="115"/>
      <c r="O11" s="114">
        <f>F6</f>
        <v>16</v>
      </c>
      <c r="P11" s="112">
        <f>C7</f>
        <v>78</v>
      </c>
      <c r="Q11" s="115"/>
      <c r="R11" s="114">
        <f>F7</f>
        <v>34</v>
      </c>
      <c r="S11" s="112"/>
      <c r="T11" s="113"/>
      <c r="U11" s="114"/>
      <c r="V11" s="112">
        <f>I10</f>
        <v>62</v>
      </c>
      <c r="W11" s="115"/>
      <c r="X11" s="114">
        <f>F10</f>
        <v>27</v>
      </c>
      <c r="Y11" s="112">
        <f>I13</f>
        <v>95</v>
      </c>
      <c r="Z11" s="115"/>
      <c r="AA11" s="114">
        <f>F13</f>
        <v>40</v>
      </c>
      <c r="AB11" s="112"/>
      <c r="AC11" s="115"/>
      <c r="AD11" s="114"/>
      <c r="AE11" s="155"/>
      <c r="AF11" s="156"/>
      <c r="AG11" s="156"/>
      <c r="AH11" s="123">
        <f>AH8</f>
        <v>8.7799999999999994</v>
      </c>
      <c r="AI11" s="123">
        <f>AI8</f>
        <v>12</v>
      </c>
      <c r="AJ11" s="123">
        <f>AJ8</f>
        <v>48</v>
      </c>
      <c r="AK11" s="157"/>
      <c r="AL11" s="158"/>
      <c r="AM11" s="149"/>
      <c r="AN11" s="159"/>
      <c r="AO11" s="123">
        <f>AO8</f>
        <v>120</v>
      </c>
      <c r="AP11" s="123">
        <f>AP8</f>
        <v>120</v>
      </c>
      <c r="AQ11" s="123">
        <f>AQ8</f>
        <v>0</v>
      </c>
      <c r="AR11" s="123">
        <f>AR8</f>
        <v>300</v>
      </c>
    </row>
    <row r="12" spans="1:55" ht="32" customHeight="1">
      <c r="A12" s="82"/>
      <c r="B12" s="102" t="str">
        <f>B11</f>
        <v>Sztatecsny (BIG)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Ralis (AUG)</v>
      </c>
      <c r="L12" s="127" t="str">
        <f>A7</f>
        <v>Kellner (POT)</v>
      </c>
      <c r="M12" s="128"/>
      <c r="N12" s="129">
        <f>IF(O11&gt;0,SIGN(M11-S5)+1,"")</f>
        <v>0</v>
      </c>
      <c r="O12" s="130"/>
      <c r="P12" s="128"/>
      <c r="Q12" s="129">
        <f>IF(R11&gt;0,SIGN(P11-S8)+1,"")</f>
        <v>0</v>
      </c>
      <c r="R12" s="130"/>
      <c r="S12" s="128"/>
      <c r="T12" s="129"/>
      <c r="U12" s="130"/>
      <c r="V12" s="128"/>
      <c r="W12" s="129">
        <f>IF(X11&gt;0,SIGN(V11-S14)+1,"")</f>
        <v>0</v>
      </c>
      <c r="X12" s="130"/>
      <c r="Y12" s="128"/>
      <c r="Z12" s="129">
        <f>IF(AA11&gt;0,SIGN(Y11-S17)+1,"")</f>
        <v>0</v>
      </c>
      <c r="AA12" s="129"/>
      <c r="AB12" s="128"/>
      <c r="AC12" s="129"/>
      <c r="AD12" s="130"/>
      <c r="AE12" s="131">
        <f>SUM(N12:AD12)</f>
        <v>0</v>
      </c>
      <c r="AF12" s="132">
        <f>SUM(M11,P11,S11,V11,Y11,AB11)</f>
        <v>274</v>
      </c>
      <c r="AG12" s="132">
        <f>SUM(O11,R11,U11,X11,AA11,AD11)</f>
        <v>117</v>
      </c>
      <c r="AH12" s="133">
        <f>IF(AF12&gt;0,ROUNDDOWN(AF12/AG12,3),"")</f>
        <v>2.3410000000000002</v>
      </c>
      <c r="AI12" s="133" t="str">
        <f>IF(MAX(N13,Q13,T13,W13,Z13,AC13)=0,"—",MAX(N13,Q13,T13,W13,Z13,AC13))</f>
        <v>—</v>
      </c>
      <c r="AJ12" s="132">
        <f>MAX(O13,R13,U13,X13,AA13,AD13)</f>
        <v>16</v>
      </c>
      <c r="AK12" s="134">
        <f>IF(AG12=0,"",IF(AH12&gt;E2,"Ü",RANK(AN12,AN6:AN22,0)))</f>
        <v>5</v>
      </c>
      <c r="AL12" s="135" t="str">
        <f>IF(AH12&lt;$C$2,"ê","")</f>
        <v/>
      </c>
      <c r="AM12" s="136"/>
      <c r="AN12" s="137">
        <f>IF(AH12&gt;AR11,"Ü",AE12+AH12/AP12)</f>
        <v>1.9508333333333336E-2</v>
      </c>
      <c r="AO12" s="133">
        <f>AE12+AH12/AO11</f>
        <v>1.9508333333333336E-2</v>
      </c>
      <c r="AP12" s="132">
        <f>AP11</f>
        <v>120</v>
      </c>
      <c r="AQ12" s="132">
        <f>AQ11</f>
        <v>0</v>
      </c>
      <c r="AR12" s="132">
        <f>AR11</f>
        <v>300</v>
      </c>
      <c r="AS12" s="138">
        <f>COUNT(N12:AD12)</f>
        <v>4</v>
      </c>
    </row>
    <row r="13" spans="1:55" s="59" customFormat="1" ht="21" customHeight="1">
      <c r="A13" s="82"/>
      <c r="B13" s="102" t="str">
        <f>B12</f>
        <v>Sztatecsny (BIG)</v>
      </c>
      <c r="C13" s="103">
        <v>104</v>
      </c>
      <c r="D13" s="104">
        <v>12</v>
      </c>
      <c r="E13" s="105">
        <f t="shared" si="0"/>
        <v>2.6</v>
      </c>
      <c r="F13" s="106">
        <v>40</v>
      </c>
      <c r="G13" s="105">
        <f t="shared" si="1"/>
        <v>2.375</v>
      </c>
      <c r="H13" s="107">
        <v>16</v>
      </c>
      <c r="I13" s="108">
        <v>95</v>
      </c>
      <c r="J13" s="109" t="str">
        <f>A7</f>
        <v>Kellner (POT)</v>
      </c>
      <c r="L13" s="139"/>
      <c r="M13" s="260">
        <f>IF(O11&gt;0,ROUNDDOWN(M11/O11,3),"")</f>
        <v>2.4369999999999998</v>
      </c>
      <c r="N13" s="144" t="str">
        <f>IF(N12&gt;0,M13,"")</f>
        <v/>
      </c>
      <c r="O13" s="142">
        <f>D6</f>
        <v>9</v>
      </c>
      <c r="P13" s="260">
        <f>IF(R11&gt;0,ROUNDDOWN(P11/R11,3),"")</f>
        <v>2.294</v>
      </c>
      <c r="Q13" s="144" t="str">
        <f>IF(Q12&gt;0,P13,"")</f>
        <v/>
      </c>
      <c r="R13" s="142">
        <f>D7</f>
        <v>7</v>
      </c>
      <c r="S13" s="140" t="s">
        <v>48</v>
      </c>
      <c r="T13" s="141" t="s">
        <v>48</v>
      </c>
      <c r="U13" s="142"/>
      <c r="V13" s="260">
        <f>IF(X11&gt;0,ROUNDDOWN(V11/X11,3),"")</f>
        <v>2.2959999999999998</v>
      </c>
      <c r="W13" s="144" t="str">
        <f>IF(W12&gt;0,V13,"")</f>
        <v/>
      </c>
      <c r="X13" s="142">
        <f>H10</f>
        <v>8</v>
      </c>
      <c r="Y13" s="260">
        <f>IF(AA11&gt;0,ROUNDDOWN(Y11/AA11,3),"")</f>
        <v>2.375</v>
      </c>
      <c r="Z13" s="144" t="str">
        <f>IF(Z12&gt;0,Y13,"")</f>
        <v/>
      </c>
      <c r="AA13" s="142">
        <f>H13</f>
        <v>16</v>
      </c>
      <c r="AB13" s="260"/>
      <c r="AC13" s="144"/>
      <c r="AD13" s="142"/>
      <c r="AE13" s="145"/>
      <c r="AF13" s="146"/>
      <c r="AG13" s="146"/>
      <c r="AH13" s="147" t="str">
        <f>IF(AH11=AH12,"¯¯¯¯¯¯","")</f>
        <v/>
      </c>
      <c r="AI13" s="147" t="str">
        <f>IF(AI11=AI12,"¯¯¯¯¯","")</f>
        <v/>
      </c>
      <c r="AJ13" s="147" t="str">
        <f>IF(AJ11=AJ12,"¯¯¯","")</f>
        <v/>
      </c>
      <c r="AK13" s="148"/>
      <c r="AL13" s="158"/>
      <c r="AM13" s="149"/>
      <c r="AN13" s="150"/>
      <c r="AO13" s="151"/>
      <c r="AP13" s="152"/>
      <c r="AQ13" s="153"/>
      <c r="AR13" s="154"/>
    </row>
    <row r="14" spans="1:55" s="110" customFormat="1" ht="21" customHeight="1">
      <c r="A14" s="82"/>
      <c r="B14" s="102" t="str">
        <f>B13</f>
        <v>Sztatecsny (BIG)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Kronlachner (BCE)</v>
      </c>
      <c r="L14" s="139"/>
      <c r="M14" s="112"/>
      <c r="N14" s="115"/>
      <c r="O14" s="114"/>
      <c r="P14" s="112">
        <f>C9</f>
        <v>96</v>
      </c>
      <c r="Q14" s="115"/>
      <c r="R14" s="114">
        <f>F9</f>
        <v>36</v>
      </c>
      <c r="S14" s="112">
        <f>C10</f>
        <v>120</v>
      </c>
      <c r="T14" s="115"/>
      <c r="U14" s="114">
        <f>F10</f>
        <v>27</v>
      </c>
      <c r="V14" s="112"/>
      <c r="W14" s="113"/>
      <c r="X14" s="114"/>
      <c r="Y14" s="112"/>
      <c r="Z14" s="115"/>
      <c r="AA14" s="114"/>
      <c r="AB14" s="112">
        <f>I18</f>
        <v>120</v>
      </c>
      <c r="AC14" s="115"/>
      <c r="AD14" s="114">
        <f>F18</f>
        <v>34</v>
      </c>
      <c r="AE14" s="155"/>
      <c r="AF14" s="156"/>
      <c r="AG14" s="156"/>
      <c r="AH14" s="123">
        <f>AH11</f>
        <v>8.7799999999999994</v>
      </c>
      <c r="AI14" s="123">
        <f>AI11</f>
        <v>12</v>
      </c>
      <c r="AJ14" s="123">
        <f>AJ11</f>
        <v>48</v>
      </c>
      <c r="AK14" s="157"/>
      <c r="AL14" s="158"/>
      <c r="AM14" s="149"/>
      <c r="AN14" s="159"/>
      <c r="AO14" s="123">
        <f>AO11</f>
        <v>120</v>
      </c>
      <c r="AP14" s="123">
        <f>AP11</f>
        <v>120</v>
      </c>
      <c r="AQ14" s="123">
        <f>AQ11</f>
        <v>0</v>
      </c>
      <c r="AR14" s="123">
        <f>AR11</f>
        <v>300</v>
      </c>
    </row>
    <row r="15" spans="1:55" ht="32" customHeight="1">
      <c r="A15" s="82"/>
      <c r="B15" s="102" t="str">
        <f>A10</f>
        <v>Buresch (GBK)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Kahofer (WBA)</v>
      </c>
      <c r="L15" s="127" t="str">
        <f>A8</f>
        <v>Kronlachner (BCE)</v>
      </c>
      <c r="M15" s="128"/>
      <c r="N15" s="129">
        <v>0</v>
      </c>
      <c r="O15" s="130"/>
      <c r="P15" s="128"/>
      <c r="Q15" s="129">
        <f>IF(R14&gt;0,SIGN(P14-V8)+1,"")</f>
        <v>0</v>
      </c>
      <c r="R15" s="130"/>
      <c r="S15" s="128"/>
      <c r="T15" s="129">
        <f>IF(U14&gt;0,SIGN(S14-V11)+1,"")</f>
        <v>2</v>
      </c>
      <c r="U15" s="130"/>
      <c r="V15" s="128"/>
      <c r="W15" s="129"/>
      <c r="X15" s="130"/>
      <c r="Y15" s="128"/>
      <c r="Z15" s="129"/>
      <c r="AA15" s="130"/>
      <c r="AB15" s="128"/>
      <c r="AC15" s="129">
        <f>IF(AD14&gt;0,SIGN(AB14-V20)+1,"")</f>
        <v>2</v>
      </c>
      <c r="AD15" s="130"/>
      <c r="AE15" s="131">
        <f>SUM(N15:AD15)</f>
        <v>4</v>
      </c>
      <c r="AF15" s="132">
        <f>SUM(M14,P14,S14,V14,Y14,AB14)</f>
        <v>336</v>
      </c>
      <c r="AG15" s="132">
        <f>SUM(O14,R14,U14,X14,AA14,AD14)</f>
        <v>97</v>
      </c>
      <c r="AH15" s="133">
        <f>IF(AF15&gt;0,ROUNDDOWN(AF15/AG15,3),"")</f>
        <v>3.4630000000000001</v>
      </c>
      <c r="AI15" s="133">
        <f>IF(MAX(N16,Q16,T16,W16,Z16,AC16)=0,"—",MAX(N16,Q16,T16,W16,Z16,AC16))</f>
        <v>4.444</v>
      </c>
      <c r="AJ15" s="132">
        <f>MAX(O16,R16,U16,X16,AA16,AD16)</f>
        <v>25</v>
      </c>
      <c r="AK15" s="134">
        <f>IF(AG15=0,"",IF(AH15&gt;E2,"Ü",RANK(AN15,AN6:AN22,0)))</f>
        <v>3</v>
      </c>
      <c r="AL15" s="135" t="str">
        <f>IF(AH15&lt;$C$2,"ê","")</f>
        <v/>
      </c>
      <c r="AM15" s="136"/>
      <c r="AN15" s="137">
        <f>IF(AH15&gt;AR14,"Ü",AE15+AH15/AP15)</f>
        <v>4.028858333333333</v>
      </c>
      <c r="AO15" s="133">
        <f>AE15+AH15/AO14</f>
        <v>4.028858333333333</v>
      </c>
      <c r="AP15" s="132">
        <f>AP14</f>
        <v>120</v>
      </c>
      <c r="AQ15" s="132">
        <f>AQ14</f>
        <v>0</v>
      </c>
      <c r="AR15" s="132">
        <f>AR14</f>
        <v>300</v>
      </c>
      <c r="AS15" s="138">
        <f>COUNT(N15:AD15)</f>
        <v>4</v>
      </c>
    </row>
    <row r="16" spans="1:55" s="59" customFormat="1" ht="21" customHeight="1">
      <c r="A16" s="82"/>
      <c r="B16" s="102" t="str">
        <f>B15</f>
        <v>Buresch (GBK)</v>
      </c>
      <c r="C16" s="103">
        <v>39</v>
      </c>
      <c r="D16" s="104">
        <v>11</v>
      </c>
      <c r="E16" s="105">
        <f t="shared" si="0"/>
        <v>1.857</v>
      </c>
      <c r="F16" s="106">
        <v>21</v>
      </c>
      <c r="G16" s="105">
        <f t="shared" si="1"/>
        <v>5.7140000000000004</v>
      </c>
      <c r="H16" s="107">
        <v>28</v>
      </c>
      <c r="I16" s="108">
        <v>120</v>
      </c>
      <c r="J16" s="109" t="str">
        <f>A6</f>
        <v>Ralis (AUG)</v>
      </c>
      <c r="L16" s="139"/>
      <c r="M16" s="260"/>
      <c r="N16" s="398" t="s">
        <v>157</v>
      </c>
      <c r="O16" s="142"/>
      <c r="P16" s="260">
        <f>IF(R14&gt;0,ROUNDDOWN(P14/R14,3),"")</f>
        <v>2.6659999999999999</v>
      </c>
      <c r="Q16" s="144" t="str">
        <f>IF(Q15&gt;0,P16,"")</f>
        <v/>
      </c>
      <c r="R16" s="142">
        <f>D9</f>
        <v>10</v>
      </c>
      <c r="S16" s="260">
        <f>IF(U14&gt;0,ROUNDDOWN(S14/U14,3),"")</f>
        <v>4.444</v>
      </c>
      <c r="T16" s="144">
        <f>IF(T15&gt;0,S16,"")</f>
        <v>4.444</v>
      </c>
      <c r="U16" s="142">
        <f>D10</f>
        <v>25</v>
      </c>
      <c r="V16" s="140" t="s">
        <v>48</v>
      </c>
      <c r="W16" s="141" t="s">
        <v>48</v>
      </c>
      <c r="X16" s="142"/>
      <c r="Y16" s="260"/>
      <c r="Z16" s="144"/>
      <c r="AA16" s="142"/>
      <c r="AB16" s="260">
        <f>IF(AD14&gt;0,ROUNDDOWN(AB14/AD14,3),"")</f>
        <v>3.5289999999999999</v>
      </c>
      <c r="AC16" s="144">
        <f>IF(AC15&gt;0,AB16,"")</f>
        <v>3.5289999999999999</v>
      </c>
      <c r="AD16" s="142">
        <f>H18</f>
        <v>14</v>
      </c>
      <c r="AE16" s="145"/>
      <c r="AF16" s="146"/>
      <c r="AG16" s="146"/>
      <c r="AH16" s="147" t="str">
        <f>IF(AH14=AH15,"¯¯¯¯¯¯","")</f>
        <v/>
      </c>
      <c r="AI16" s="147" t="str">
        <f>IF(AI14=AI15,"¯¯¯¯¯","")</f>
        <v/>
      </c>
      <c r="AJ16" s="147" t="str">
        <f>IF(AJ14=AJ15,"¯¯¯","")</f>
        <v/>
      </c>
      <c r="AK16" s="148"/>
      <c r="AL16" s="158"/>
      <c r="AM16" s="149"/>
      <c r="AN16" s="150"/>
      <c r="AO16" s="151"/>
      <c r="AP16" s="152"/>
      <c r="AQ16" s="153"/>
      <c r="AR16" s="154"/>
    </row>
    <row r="17" spans="1:45" s="110" customFormat="1" ht="21" customHeight="1">
      <c r="A17" s="82"/>
      <c r="B17" s="102" t="str">
        <f>B16</f>
        <v>Buresch (GBK)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Kellner (POT)</v>
      </c>
      <c r="L17" s="139"/>
      <c r="M17" s="112">
        <f>C11</f>
        <v>29</v>
      </c>
      <c r="N17" s="115"/>
      <c r="O17" s="114">
        <f>F11</f>
        <v>10</v>
      </c>
      <c r="P17" s="112"/>
      <c r="Q17" s="115"/>
      <c r="R17" s="114"/>
      <c r="S17" s="112">
        <f>C13</f>
        <v>104</v>
      </c>
      <c r="T17" s="115"/>
      <c r="U17" s="114">
        <f>F13</f>
        <v>40</v>
      </c>
      <c r="V17" s="112"/>
      <c r="W17" s="115"/>
      <c r="X17" s="114"/>
      <c r="Y17" s="112"/>
      <c r="Z17" s="113"/>
      <c r="AA17" s="114"/>
      <c r="AB17" s="112">
        <f>I19</f>
        <v>120</v>
      </c>
      <c r="AC17" s="115"/>
      <c r="AD17" s="114">
        <f>F19</f>
        <v>36</v>
      </c>
      <c r="AE17" s="155"/>
      <c r="AF17" s="156"/>
      <c r="AG17" s="156"/>
      <c r="AH17" s="123">
        <f>AH14</f>
        <v>8.7799999999999994</v>
      </c>
      <c r="AI17" s="123">
        <f>AI14</f>
        <v>12</v>
      </c>
      <c r="AJ17" s="123">
        <f>AJ14</f>
        <v>48</v>
      </c>
      <c r="AK17" s="157"/>
      <c r="AL17" s="158"/>
      <c r="AM17" s="149"/>
      <c r="AN17" s="159"/>
      <c r="AO17" s="123">
        <f>AO14</f>
        <v>120</v>
      </c>
      <c r="AP17" s="123">
        <f>AP14</f>
        <v>120</v>
      </c>
      <c r="AQ17" s="123">
        <f>AQ14</f>
        <v>0</v>
      </c>
      <c r="AR17" s="123">
        <f>AR14</f>
        <v>300</v>
      </c>
    </row>
    <row r="18" spans="1:45" ht="32" customHeight="1">
      <c r="A18" s="82"/>
      <c r="B18" s="102" t="str">
        <f>B17</f>
        <v>Buresch (GBK)</v>
      </c>
      <c r="C18" s="103">
        <v>64</v>
      </c>
      <c r="D18" s="104">
        <v>12</v>
      </c>
      <c r="E18" s="105">
        <f t="shared" si="0"/>
        <v>1.8819999999999999</v>
      </c>
      <c r="F18" s="106">
        <v>34</v>
      </c>
      <c r="G18" s="105">
        <f t="shared" si="1"/>
        <v>3.5289999999999999</v>
      </c>
      <c r="H18" s="107">
        <v>14</v>
      </c>
      <c r="I18" s="108">
        <v>120</v>
      </c>
      <c r="J18" s="109" t="str">
        <f>A8</f>
        <v>Kronlachner (BCE)</v>
      </c>
      <c r="L18" s="127" t="str">
        <f>A9</f>
        <v>Sztatecsny (BIG)</v>
      </c>
      <c r="M18" s="128"/>
      <c r="N18" s="129">
        <f>IF(O17&gt;0,SIGN(M17-Y5)+1,"")</f>
        <v>0</v>
      </c>
      <c r="O18" s="130"/>
      <c r="P18" s="128"/>
      <c r="Q18" s="129"/>
      <c r="R18" s="130"/>
      <c r="S18" s="128"/>
      <c r="T18" s="129">
        <f>IF(U17&gt;0,SIGN(S17-Y11)+1,"")</f>
        <v>2</v>
      </c>
      <c r="U18" s="130"/>
      <c r="V18" s="128"/>
      <c r="W18" s="129"/>
      <c r="X18" s="130"/>
      <c r="Y18" s="128"/>
      <c r="Z18" s="129"/>
      <c r="AA18" s="130"/>
      <c r="AB18" s="128"/>
      <c r="AC18" s="129">
        <f>IF(AD17&gt;0,SIGN(AB17-Y20)+1,"")</f>
        <v>2</v>
      </c>
      <c r="AD18" s="130"/>
      <c r="AE18" s="131">
        <f>SUM(N18:AD18)</f>
        <v>4</v>
      </c>
      <c r="AF18" s="132">
        <f>SUM(M17,P17,S17,V17,Y17,AB17)</f>
        <v>253</v>
      </c>
      <c r="AG18" s="132">
        <f>SUM(O17,R17,U17,X17,AA17,AD17)</f>
        <v>86</v>
      </c>
      <c r="AH18" s="133">
        <f>IF(AF18&gt;0,ROUNDDOWN(AF18/AG18,3),"")</f>
        <v>2.9409999999999998</v>
      </c>
      <c r="AI18" s="133">
        <f>IF(MAX(N19,Q19,T19,W19,Z19,AC19)=0,"—",MAX(N19,Q19,T19,W19,Z19,AC19))</f>
        <v>3.3330000000000002</v>
      </c>
      <c r="AJ18" s="132">
        <f>MAX(O19,R19,U19,X19,AA19,AD19)</f>
        <v>17</v>
      </c>
      <c r="AK18" s="134">
        <f>IF(AG18=0,"",IF(AH18&gt;E2,"Ü",RANK(AN18,AN6:AN22,0)))</f>
        <v>4</v>
      </c>
      <c r="AL18" s="135" t="str">
        <f>IF(AH18&lt;$C$2,"ê","")</f>
        <v/>
      </c>
      <c r="AM18" s="136"/>
      <c r="AN18" s="137">
        <f>IF(AH18&gt;AR17,"Ü",AE18+AH18/AP18)</f>
        <v>4.0245083333333334</v>
      </c>
      <c r="AO18" s="133">
        <f>AE18+AH18/AO17</f>
        <v>4.0245083333333334</v>
      </c>
      <c r="AP18" s="132">
        <f>AP17</f>
        <v>120</v>
      </c>
      <c r="AQ18" s="132">
        <f>AQ17</f>
        <v>0</v>
      </c>
      <c r="AR18" s="132">
        <f>AR17</f>
        <v>300</v>
      </c>
      <c r="AS18" s="138">
        <f>COUNT(N18:AD18)</f>
        <v>3</v>
      </c>
    </row>
    <row r="19" spans="1:45" s="59" customFormat="1" ht="21" customHeight="1">
      <c r="A19" s="82"/>
      <c r="B19" s="102" t="str">
        <f>B18</f>
        <v>Buresch (GBK)</v>
      </c>
      <c r="C19" s="103">
        <v>85</v>
      </c>
      <c r="D19" s="104">
        <v>8</v>
      </c>
      <c r="E19" s="105">
        <f t="shared" si="0"/>
        <v>2.3610000000000002</v>
      </c>
      <c r="F19" s="106">
        <v>36</v>
      </c>
      <c r="G19" s="105">
        <f t="shared" si="1"/>
        <v>3.3330000000000002</v>
      </c>
      <c r="H19" s="107">
        <v>17</v>
      </c>
      <c r="I19" s="108">
        <v>120</v>
      </c>
      <c r="J19" s="109" t="str">
        <f>A9</f>
        <v>Sztatecsny (BIG)</v>
      </c>
      <c r="L19" s="139"/>
      <c r="M19" s="260">
        <f>IF(O17&gt;0,ROUNDDOWN(M17/O17,3),"")</f>
        <v>2.9</v>
      </c>
      <c r="N19" s="144" t="str">
        <f>IF(N18&gt;0,M19,"")</f>
        <v/>
      </c>
      <c r="O19" s="142">
        <f>D11</f>
        <v>15</v>
      </c>
      <c r="P19" s="260"/>
      <c r="Q19" s="144"/>
      <c r="R19" s="142"/>
      <c r="S19" s="260">
        <f>IF(U17&gt;0,ROUNDDOWN(S17/U17,3),"")</f>
        <v>2.6</v>
      </c>
      <c r="T19" s="144">
        <f>IF(T18&gt;0,S19,"")</f>
        <v>2.6</v>
      </c>
      <c r="U19" s="142">
        <f>D13</f>
        <v>12</v>
      </c>
      <c r="V19" s="260"/>
      <c r="W19" s="144"/>
      <c r="X19" s="142"/>
      <c r="Y19" s="140" t="s">
        <v>48</v>
      </c>
      <c r="Z19" s="141" t="s">
        <v>48</v>
      </c>
      <c r="AA19" s="142"/>
      <c r="AB19" s="260">
        <f>IF(AD17&gt;0,ROUNDDOWN(AB17/AD17,3),"")</f>
        <v>3.3330000000000002</v>
      </c>
      <c r="AC19" s="144">
        <f>IF(AC18&gt;0,AB19,"")</f>
        <v>3.3330000000000002</v>
      </c>
      <c r="AD19" s="142">
        <f>H19</f>
        <v>17</v>
      </c>
      <c r="AE19" s="145"/>
      <c r="AF19" s="146"/>
      <c r="AG19" s="146"/>
      <c r="AH19" s="147" t="str">
        <f>IF(AH17=AH18,"¯¯¯¯¯¯","")</f>
        <v/>
      </c>
      <c r="AI19" s="147" t="str">
        <f>IF(AI17=AI18,"¯¯¯¯¯","")</f>
        <v/>
      </c>
      <c r="AJ19" s="147" t="str">
        <f>IF(AJ17=AJ18,"¯¯¯","")</f>
        <v/>
      </c>
      <c r="AK19" s="148"/>
      <c r="AL19" s="158"/>
      <c r="AM19" s="149"/>
      <c r="AN19" s="150"/>
      <c r="AO19" s="151"/>
      <c r="AP19" s="152"/>
      <c r="AQ19" s="153"/>
      <c r="AR19" s="154"/>
    </row>
    <row r="20" spans="1:45" s="110" customFormat="1" ht="21" customHeight="1">
      <c r="A20" s="82"/>
      <c r="B20" s="160"/>
      <c r="C20" s="160"/>
      <c r="D20" s="160"/>
      <c r="E20" s="161"/>
      <c r="F20" s="160"/>
      <c r="G20" s="105" t="str">
        <f t="shared" si="1"/>
        <v/>
      </c>
      <c r="H20" s="160"/>
      <c r="I20" s="160"/>
      <c r="J20" s="160"/>
      <c r="L20" s="139"/>
      <c r="M20" s="112"/>
      <c r="N20" s="115"/>
      <c r="O20" s="114"/>
      <c r="P20" s="112">
        <f>C16</f>
        <v>39</v>
      </c>
      <c r="Q20" s="115"/>
      <c r="R20" s="114">
        <f>F16</f>
        <v>21</v>
      </c>
      <c r="S20" s="112"/>
      <c r="T20" s="115"/>
      <c r="U20" s="114"/>
      <c r="V20" s="112">
        <f>C18</f>
        <v>64</v>
      </c>
      <c r="W20" s="115"/>
      <c r="X20" s="114">
        <f>F18</f>
        <v>34</v>
      </c>
      <c r="Y20" s="112">
        <f>C19</f>
        <v>85</v>
      </c>
      <c r="Z20" s="115"/>
      <c r="AA20" s="114">
        <f>F19</f>
        <v>36</v>
      </c>
      <c r="AB20" s="112"/>
      <c r="AC20" s="113"/>
      <c r="AD20" s="114"/>
      <c r="AE20" s="155"/>
      <c r="AF20" s="156"/>
      <c r="AG20" s="156"/>
      <c r="AH20" s="123">
        <f>AH17</f>
        <v>8.7799999999999994</v>
      </c>
      <c r="AI20" s="123">
        <f>AI17</f>
        <v>12</v>
      </c>
      <c r="AJ20" s="123">
        <f>AJ17</f>
        <v>48</v>
      </c>
      <c r="AK20" s="157"/>
      <c r="AL20" s="158"/>
      <c r="AM20" s="149"/>
      <c r="AN20" s="159"/>
      <c r="AO20" s="123">
        <f>AO17</f>
        <v>120</v>
      </c>
      <c r="AP20" s="123">
        <f>AP17</f>
        <v>120</v>
      </c>
      <c r="AQ20" s="123">
        <f>AQ17</f>
        <v>0</v>
      </c>
      <c r="AR20" s="123">
        <f>AR17</f>
        <v>300</v>
      </c>
    </row>
    <row r="21" spans="1:45" ht="32" customHeight="1">
      <c r="A21" s="82"/>
      <c r="B21" s="160"/>
      <c r="C21" s="160"/>
      <c r="D21" s="160"/>
      <c r="E21" s="161"/>
      <c r="F21" s="160"/>
      <c r="G21" s="105" t="str">
        <f t="shared" si="1"/>
        <v/>
      </c>
      <c r="H21" s="160"/>
      <c r="I21" s="160"/>
      <c r="J21" s="160"/>
      <c r="L21" s="127" t="str">
        <f>A10</f>
        <v>Buresch (GBK)</v>
      </c>
      <c r="M21" s="128"/>
      <c r="N21" s="129"/>
      <c r="O21" s="129"/>
      <c r="P21" s="128"/>
      <c r="Q21" s="129">
        <f>IF(R20&gt;0,SIGN(P20-AB8)+1,"")</f>
        <v>0</v>
      </c>
      <c r="R21" s="130"/>
      <c r="S21" s="128"/>
      <c r="T21" s="129"/>
      <c r="U21" s="130"/>
      <c r="V21" s="128"/>
      <c r="W21" s="129">
        <f>IF(X20&gt;0,SIGN(V20-AB14)+1,"")</f>
        <v>0</v>
      </c>
      <c r="X21" s="130"/>
      <c r="Y21" s="128"/>
      <c r="Z21" s="129">
        <f>IF(AA20&gt;0,SIGN(Y20-AB17)+1,"")</f>
        <v>0</v>
      </c>
      <c r="AA21" s="130"/>
      <c r="AB21" s="128"/>
      <c r="AC21" s="129"/>
      <c r="AD21" s="130"/>
      <c r="AE21" s="131">
        <f>SUM(N21:AD21)</f>
        <v>0</v>
      </c>
      <c r="AF21" s="132">
        <f>SUM(M20,P20,S20,V20,Y20,AB20)</f>
        <v>188</v>
      </c>
      <c r="AG21" s="132">
        <f>SUM(O20,R20,U20,X20,AA20,AD20)</f>
        <v>91</v>
      </c>
      <c r="AH21" s="133">
        <f>IF(AF21&gt;0,ROUNDDOWN(AF21/AG21,3),"")</f>
        <v>2.0649999999999999</v>
      </c>
      <c r="AI21" s="133" t="str">
        <f>IF(MAX(N22,Q22,T22,W22,Z22,AC22)=0,"—",MAX(N22,Q22,T22,W22,Z22,AC22))</f>
        <v>—</v>
      </c>
      <c r="AJ21" s="132">
        <f>MAX(O22,R22,U22,X22,AA22,AD22)</f>
        <v>12</v>
      </c>
      <c r="AK21" s="134">
        <f>IF(AG21=0,"",IF(AH21&gt;E2,"Ü",RANK(AN21,AN6:AN22,0)))</f>
        <v>6</v>
      </c>
      <c r="AL21" s="135" t="str">
        <f>IF(AH21&lt;$C$2,"ê","")</f>
        <v/>
      </c>
      <c r="AM21" s="136"/>
      <c r="AN21" s="137">
        <f>IF(AH21&gt;AR20,"Ü",AE21+AH21/AP21)</f>
        <v>1.7208333333333332E-2</v>
      </c>
      <c r="AO21" s="133">
        <f>AE21+AH21/AO20</f>
        <v>1.7208333333333332E-2</v>
      </c>
      <c r="AP21" s="132">
        <f>AP20</f>
        <v>120</v>
      </c>
      <c r="AQ21" s="132">
        <f>AQ20</f>
        <v>0</v>
      </c>
      <c r="AR21" s="132">
        <f>AR20</f>
        <v>300</v>
      </c>
      <c r="AS21" s="138">
        <f>COUNT(N21:AD21)</f>
        <v>3</v>
      </c>
    </row>
    <row r="22" spans="1:45" s="59" customFormat="1" ht="21" customHeight="1" thickBot="1">
      <c r="A22" s="110"/>
      <c r="B22" s="160"/>
      <c r="C22" s="160"/>
      <c r="D22" s="160"/>
      <c r="E22" s="161"/>
      <c r="F22" s="160"/>
      <c r="G22" s="105" t="str">
        <f t="shared" si="1"/>
        <v/>
      </c>
      <c r="H22" s="160"/>
      <c r="I22" s="160"/>
      <c r="J22" s="160"/>
      <c r="L22" s="139"/>
      <c r="M22" s="260"/>
      <c r="N22" s="144"/>
      <c r="O22" s="142"/>
      <c r="P22" s="260">
        <f>IF(R20&gt;0,ROUNDDOWN(P20/R20,3),"")</f>
        <v>1.857</v>
      </c>
      <c r="Q22" s="144" t="str">
        <f>IF(Q21&gt;0,P22,"")</f>
        <v/>
      </c>
      <c r="R22" s="142">
        <f>D16</f>
        <v>11</v>
      </c>
      <c r="S22" s="260"/>
      <c r="T22" s="144"/>
      <c r="U22" s="142"/>
      <c r="V22" s="260">
        <f>IF(X20&gt;0,ROUNDDOWN(V20/X20,3),"")</f>
        <v>1.8819999999999999</v>
      </c>
      <c r="W22" s="144" t="str">
        <f>IF(W21&gt;0,V22,"")</f>
        <v/>
      </c>
      <c r="X22" s="142">
        <f>D18</f>
        <v>12</v>
      </c>
      <c r="Y22" s="260">
        <f>IF(AA20&gt;0,ROUNDDOWN(Y20/AA20,3),"")</f>
        <v>2.3610000000000002</v>
      </c>
      <c r="Z22" s="144" t="str">
        <f>IF(Z21&gt;0,Y22,"")</f>
        <v/>
      </c>
      <c r="AA22" s="142">
        <f>D19</f>
        <v>8</v>
      </c>
      <c r="AB22" s="140" t="s">
        <v>48</v>
      </c>
      <c r="AC22" s="141" t="s">
        <v>48</v>
      </c>
      <c r="AD22" s="142"/>
      <c r="AE22" s="145"/>
      <c r="AF22" s="146"/>
      <c r="AG22" s="146"/>
      <c r="AH22" s="147" t="str">
        <f>IF(AH20=AH21,"¯¯¯¯¯¯","")</f>
        <v/>
      </c>
      <c r="AI22" s="147" t="str">
        <f>IF(AI20=AI21,"¯¯¯¯¯","")</f>
        <v/>
      </c>
      <c r="AJ22" s="147" t="str">
        <f>IF(AJ20=AJ21,"¯¯¯","")</f>
        <v/>
      </c>
      <c r="AK22" s="148"/>
      <c r="AL22" s="158"/>
      <c r="AM22" s="149"/>
      <c r="AN22" s="150"/>
      <c r="AO22" s="151"/>
      <c r="AP22" s="152"/>
      <c r="AQ22" s="153"/>
      <c r="AR22" s="154"/>
    </row>
    <row r="23" spans="1:45" ht="15.75" customHeight="1" thickTop="1" thickBot="1">
      <c r="A23" s="162"/>
      <c r="B23" s="160"/>
      <c r="C23" s="160"/>
      <c r="D23" s="160"/>
      <c r="E23" s="161"/>
      <c r="F23" s="160"/>
      <c r="G23" s="105" t="str">
        <f t="shared" si="1"/>
        <v/>
      </c>
      <c r="H23" s="160"/>
      <c r="I23" s="160"/>
      <c r="J23" s="160"/>
      <c r="M23" s="164"/>
      <c r="N23" s="165"/>
      <c r="O23" s="164"/>
      <c r="P23" s="164"/>
      <c r="Q23" s="165"/>
      <c r="R23" s="164"/>
      <c r="S23" s="164"/>
      <c r="T23" s="165"/>
      <c r="U23" s="164"/>
      <c r="V23" s="164"/>
      <c r="W23" s="165"/>
      <c r="X23" s="164"/>
      <c r="Y23" s="164"/>
      <c r="Z23" s="165"/>
      <c r="AA23" s="164"/>
      <c r="AB23" s="376" t="s">
        <v>141</v>
      </c>
      <c r="AC23" s="377"/>
      <c r="AD23" s="378"/>
      <c r="AE23" s="379"/>
      <c r="AF23" s="379">
        <f>SUM(AF6:AF21)</f>
        <v>1862</v>
      </c>
      <c r="AG23" s="379">
        <f>SUM(AG6:AG21)</f>
        <v>538</v>
      </c>
      <c r="AH23" s="380">
        <f>ROUNDDOWN(AF23/AG23,3)</f>
        <v>3.46</v>
      </c>
      <c r="AI23" s="167"/>
      <c r="AJ23" s="166"/>
      <c r="AK23" s="166"/>
      <c r="AL23" s="168"/>
      <c r="AM23" s="169"/>
    </row>
    <row r="24" spans="1:45" ht="15.75" customHeight="1" thickTop="1">
      <c r="A24" s="162"/>
      <c r="B24" s="160"/>
      <c r="C24" s="160"/>
      <c r="D24" s="160"/>
      <c r="E24" s="161"/>
      <c r="F24" s="160"/>
      <c r="G24" s="105" t="str">
        <f t="shared" si="1"/>
        <v/>
      </c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  <c r="AE24" s="266"/>
    </row>
    <row r="25" spans="1:45" ht="15.75" customHeight="1">
      <c r="A25" s="162"/>
      <c r="B25" s="160"/>
      <c r="C25" s="160"/>
      <c r="D25" s="160"/>
      <c r="E25" s="161"/>
      <c r="F25" s="160"/>
      <c r="G25" s="105" t="str">
        <f t="shared" si="1"/>
        <v/>
      </c>
      <c r="H25" s="160"/>
      <c r="I25" s="160"/>
      <c r="J25" s="160"/>
      <c r="K25" s="72"/>
      <c r="P25" s="72"/>
      <c r="Q25" s="72"/>
      <c r="R25" s="72"/>
      <c r="AN25" s="172"/>
    </row>
    <row r="26" spans="1:45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N26" s="172"/>
      <c r="AO26" s="447" t="s">
        <v>44</v>
      </c>
    </row>
    <row r="27" spans="1:45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K27" s="449" t="s">
        <v>42</v>
      </c>
      <c r="AN27" s="172"/>
      <c r="AO27" s="447"/>
      <c r="AP27" s="451" t="s">
        <v>45</v>
      </c>
      <c r="AS27" s="445" t="str">
        <f>AS4</f>
        <v>Spiele</v>
      </c>
    </row>
    <row r="28" spans="1:45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K28" s="449"/>
      <c r="AN28" s="172"/>
      <c r="AO28" s="447"/>
      <c r="AP28" s="451"/>
      <c r="AS28" s="445"/>
    </row>
    <row r="29" spans="1:45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K29" s="449"/>
      <c r="AN29" s="172"/>
      <c r="AO29" s="447"/>
      <c r="AP29" s="451"/>
      <c r="AS29" s="445"/>
    </row>
    <row r="30" spans="1:45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175" t="s">
        <v>16</v>
      </c>
      <c r="AI30" s="176" t="s">
        <v>41</v>
      </c>
      <c r="AJ30" s="177" t="s">
        <v>17</v>
      </c>
      <c r="AK30" s="450"/>
      <c r="AN30" s="178"/>
      <c r="AO30" s="448"/>
      <c r="AP30" s="452"/>
      <c r="AS30" s="446"/>
    </row>
    <row r="31" spans="1:45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Kahofer (WBA)</v>
      </c>
      <c r="AE31" s="181">
        <f t="shared" ref="AE31:AK31" si="3">AE6</f>
        <v>8</v>
      </c>
      <c r="AF31" s="181">
        <f t="shared" si="3"/>
        <v>360</v>
      </c>
      <c r="AG31" s="181">
        <f t="shared" si="3"/>
        <v>41</v>
      </c>
      <c r="AH31" s="181">
        <f t="shared" si="3"/>
        <v>8.7799999999999994</v>
      </c>
      <c r="AI31" s="182">
        <f t="shared" si="3"/>
        <v>12</v>
      </c>
      <c r="AJ31" s="183">
        <f t="shared" si="3"/>
        <v>48</v>
      </c>
      <c r="AK31" s="181">
        <f t="shared" si="3"/>
        <v>1</v>
      </c>
      <c r="AN31" s="184"/>
      <c r="AO31" s="182">
        <f>AO6</f>
        <v>8.0731666666666673</v>
      </c>
      <c r="AP31" s="181">
        <f>AP6</f>
        <v>120</v>
      </c>
      <c r="AQ31" s="181"/>
      <c r="AR31" s="181"/>
      <c r="AS31" s="185">
        <f>AS6</f>
        <v>4</v>
      </c>
    </row>
    <row r="32" spans="1:45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Ralis (AUG)</v>
      </c>
      <c r="AE32" s="181">
        <f t="shared" ref="AE32:AK32" si="4">AE9</f>
        <v>6</v>
      </c>
      <c r="AF32" s="181">
        <f t="shared" si="4"/>
        <v>451</v>
      </c>
      <c r="AG32" s="181">
        <f t="shared" si="4"/>
        <v>106</v>
      </c>
      <c r="AH32" s="181">
        <f t="shared" si="4"/>
        <v>4.2539999999999996</v>
      </c>
      <c r="AI32" s="182">
        <f t="shared" si="4"/>
        <v>5.7140000000000004</v>
      </c>
      <c r="AJ32" s="183">
        <f t="shared" si="4"/>
        <v>32</v>
      </c>
      <c r="AK32" s="181">
        <f t="shared" si="4"/>
        <v>2</v>
      </c>
      <c r="AN32" s="184"/>
      <c r="AO32" s="182">
        <f>AO9</f>
        <v>6.03545</v>
      </c>
      <c r="AP32" s="181">
        <f>AP9</f>
        <v>120</v>
      </c>
      <c r="AS32" s="185">
        <f>AS9</f>
        <v>4</v>
      </c>
    </row>
    <row r="33" spans="1:45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Kellner (POT)</v>
      </c>
      <c r="AE33" s="181">
        <f t="shared" ref="AE33:AK33" si="5">AE12</f>
        <v>0</v>
      </c>
      <c r="AF33" s="181">
        <f t="shared" si="5"/>
        <v>274</v>
      </c>
      <c r="AG33" s="181">
        <f t="shared" si="5"/>
        <v>117</v>
      </c>
      <c r="AH33" s="181">
        <f t="shared" si="5"/>
        <v>2.3410000000000002</v>
      </c>
      <c r="AI33" s="182" t="str">
        <f t="shared" si="5"/>
        <v>—</v>
      </c>
      <c r="AJ33" s="183">
        <f t="shared" si="5"/>
        <v>16</v>
      </c>
      <c r="AK33" s="181">
        <f t="shared" si="5"/>
        <v>5</v>
      </c>
      <c r="AN33" s="184"/>
      <c r="AO33" s="182">
        <f>AO12</f>
        <v>1.9508333333333336E-2</v>
      </c>
      <c r="AP33" s="181">
        <f>AP12</f>
        <v>120</v>
      </c>
      <c r="AS33" s="185">
        <f>AS12</f>
        <v>4</v>
      </c>
    </row>
    <row r="34" spans="1:45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Kronlachner (BCE)</v>
      </c>
      <c r="AE34" s="181">
        <f t="shared" ref="AE34:AK34" si="6">AE15</f>
        <v>4</v>
      </c>
      <c r="AF34" s="181">
        <f t="shared" si="6"/>
        <v>336</v>
      </c>
      <c r="AG34" s="181">
        <f t="shared" si="6"/>
        <v>97</v>
      </c>
      <c r="AH34" s="181">
        <f t="shared" si="6"/>
        <v>3.4630000000000001</v>
      </c>
      <c r="AI34" s="182">
        <f t="shared" si="6"/>
        <v>4.444</v>
      </c>
      <c r="AJ34" s="183">
        <f t="shared" si="6"/>
        <v>25</v>
      </c>
      <c r="AK34" s="181">
        <f t="shared" si="6"/>
        <v>3</v>
      </c>
      <c r="AN34" s="184"/>
      <c r="AO34" s="182">
        <f>AO15</f>
        <v>4.028858333333333</v>
      </c>
      <c r="AP34" s="181">
        <f>AP15</f>
        <v>120</v>
      </c>
      <c r="AS34" s="185">
        <f>AS15</f>
        <v>4</v>
      </c>
    </row>
    <row r="35" spans="1:45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Sztatecsny (BIG)</v>
      </c>
      <c r="AE35" s="181">
        <f t="shared" ref="AE35:AK35" si="7">AE18</f>
        <v>4</v>
      </c>
      <c r="AF35" s="181">
        <f t="shared" si="7"/>
        <v>253</v>
      </c>
      <c r="AG35" s="181">
        <f t="shared" si="7"/>
        <v>86</v>
      </c>
      <c r="AH35" s="181">
        <f t="shared" si="7"/>
        <v>2.9409999999999998</v>
      </c>
      <c r="AI35" s="182">
        <f t="shared" si="7"/>
        <v>3.3330000000000002</v>
      </c>
      <c r="AJ35" s="183">
        <f t="shared" si="7"/>
        <v>17</v>
      </c>
      <c r="AK35" s="181">
        <f t="shared" si="7"/>
        <v>4</v>
      </c>
      <c r="AN35" s="184"/>
      <c r="AO35" s="182">
        <f>AO18</f>
        <v>4.0245083333333334</v>
      </c>
      <c r="AP35" s="181">
        <f>AP18</f>
        <v>120</v>
      </c>
      <c r="AS35" s="185">
        <f>AS18</f>
        <v>3</v>
      </c>
    </row>
    <row r="36" spans="1:45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Buresch (GBK)</v>
      </c>
      <c r="AE36" s="181">
        <f t="shared" ref="AE36:AK36" si="8">AE21</f>
        <v>0</v>
      </c>
      <c r="AF36" s="181">
        <f t="shared" si="8"/>
        <v>188</v>
      </c>
      <c r="AG36" s="181">
        <f t="shared" si="8"/>
        <v>91</v>
      </c>
      <c r="AH36" s="181">
        <f t="shared" si="8"/>
        <v>2.0649999999999999</v>
      </c>
      <c r="AI36" s="182" t="str">
        <f t="shared" si="8"/>
        <v>—</v>
      </c>
      <c r="AJ36" s="183">
        <f t="shared" si="8"/>
        <v>12</v>
      </c>
      <c r="AK36" s="181">
        <f t="shared" si="8"/>
        <v>6</v>
      </c>
      <c r="AN36" s="184"/>
      <c r="AO36" s="182">
        <f>AO21</f>
        <v>1.7208333333333332E-2</v>
      </c>
      <c r="AP36" s="181">
        <f>AP21</f>
        <v>120</v>
      </c>
      <c r="AS36" s="185">
        <f>AS21</f>
        <v>3</v>
      </c>
    </row>
    <row r="37" spans="1:45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I37" s="182"/>
      <c r="AJ37" s="183"/>
      <c r="AK37" s="181"/>
      <c r="AN37" s="184"/>
      <c r="AO37" s="182"/>
      <c r="AP37" s="181"/>
      <c r="AS37" s="185"/>
    </row>
    <row r="38" spans="1:45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1862</v>
      </c>
      <c r="W38" s="188"/>
      <c r="AE38" s="181"/>
      <c r="AF38" s="181"/>
      <c r="AG38" s="181"/>
      <c r="AH38" s="181"/>
      <c r="AI38" s="182"/>
      <c r="AJ38" s="183"/>
      <c r="AK38" s="181"/>
      <c r="AN38" s="184"/>
      <c r="AO38" s="182"/>
      <c r="AP38" s="181"/>
      <c r="AS38" s="185"/>
    </row>
    <row r="39" spans="1:45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538</v>
      </c>
      <c r="W39" s="188"/>
      <c r="AE39" s="181"/>
      <c r="AF39" s="181"/>
      <c r="AG39" s="181"/>
      <c r="AH39" s="181"/>
      <c r="AI39" s="182"/>
      <c r="AJ39" s="183"/>
      <c r="AK39" s="181"/>
      <c r="AN39" s="184"/>
      <c r="AO39" s="182"/>
      <c r="AP39" s="189"/>
      <c r="AS39" s="185"/>
    </row>
    <row r="40" spans="1:45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3.4609665427509295</v>
      </c>
      <c r="W40" s="188"/>
      <c r="AE40" s="181"/>
      <c r="AF40" s="181"/>
      <c r="AG40" s="181"/>
      <c r="AH40" s="181"/>
      <c r="AI40" s="182"/>
      <c r="AJ40" s="183"/>
      <c r="AK40" s="181"/>
      <c r="AN40" s="184"/>
      <c r="AO40" s="182"/>
      <c r="AP40" s="189"/>
      <c r="AS40" s="185"/>
    </row>
    <row r="41" spans="1:45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I41" s="182"/>
      <c r="AJ41" s="183"/>
      <c r="AK41" s="181"/>
      <c r="AN41" s="181"/>
      <c r="AO41" s="182"/>
      <c r="AP41" s="181"/>
      <c r="AS41" s="185"/>
    </row>
    <row r="42" spans="1:45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I42" s="182"/>
      <c r="AJ42" s="183"/>
      <c r="AK42" s="181"/>
      <c r="AN42" s="181"/>
      <c r="AO42" s="182"/>
      <c r="AP42" s="181"/>
      <c r="AS42" s="185"/>
    </row>
    <row r="43" spans="1:45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I43" s="182"/>
      <c r="AJ43" s="183"/>
      <c r="AK43" s="181"/>
      <c r="AN43" s="181"/>
      <c r="AO43" s="182"/>
      <c r="AP43" s="181"/>
      <c r="AS43" s="185"/>
    </row>
    <row r="44" spans="1:45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I44" s="182"/>
      <c r="AJ44" s="183"/>
      <c r="AK44" s="181"/>
      <c r="AN44" s="181"/>
      <c r="AO44" s="182"/>
      <c r="AP44" s="181"/>
      <c r="AS44" s="185"/>
    </row>
    <row r="45" spans="1:45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I45" s="182"/>
      <c r="AJ45" s="183"/>
      <c r="AK45" s="181"/>
      <c r="AN45" s="181"/>
      <c r="AO45" s="182"/>
      <c r="AP45" s="181"/>
      <c r="AS45" s="185"/>
    </row>
    <row r="46" spans="1:45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5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5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16">
    <mergeCell ref="AS27:AS30"/>
    <mergeCell ref="AO26:AO30"/>
    <mergeCell ref="AE27:AE30"/>
    <mergeCell ref="AF27:AF30"/>
    <mergeCell ref="AG27:AG30"/>
    <mergeCell ref="AK27:AK30"/>
    <mergeCell ref="AP27:AP30"/>
    <mergeCell ref="L1:AK1"/>
    <mergeCell ref="L2:AK2"/>
    <mergeCell ref="L3:AK3"/>
    <mergeCell ref="M4:O4"/>
    <mergeCell ref="P4:R4"/>
    <mergeCell ref="S4:U4"/>
    <mergeCell ref="V4:X4"/>
    <mergeCell ref="Y4:AA4"/>
    <mergeCell ref="AB4:AD4"/>
  </mergeCells>
  <phoneticPr fontId="9" type="noConversion"/>
  <conditionalFormatting sqref="Q6 T6 W6 Z6 AC6 AC9 Z9 W9 T9 N9 N12 Q12 W12 Z12:AA12 AC12 AC15 Z15 T15 Q15 N15 N18 Q18 T18 N21:O21 W18 Q21 T21 W21 AC18 Z21">
    <cfRule type="cellIs" dxfId="31" priority="15" stopIfTrue="1" operator="equal">
      <formula>1</formula>
    </cfRule>
  </conditionalFormatting>
  <conditionalFormatting sqref="M22:AC22 AE22 M5:AD5 M13:AE14 M7:AE8 AF15:AK22 M10:AE11 M19:AE20 M16:AE17 AF6:AJ12">
    <cfRule type="cellIs" dxfId="30" priority="16" stopIfTrue="1" operator="equal">
      <formula>0</formula>
    </cfRule>
  </conditionalFormatting>
  <conditionalFormatting sqref="Q6 T6 W6 Z6 AC6 AC9 Z9 W9 T9 N9 N12 Q12 W12 Z12:AA12 AC12 AC15 Z15 T15 Q15 N15 N18 Q18 T18">
    <cfRule type="cellIs" dxfId="29" priority="13" stopIfTrue="1" operator="equal">
      <formula>2</formula>
    </cfRule>
    <cfRule type="cellIs" dxfId="28" priority="14" stopIfTrue="1" operator="equal">
      <formula>0</formula>
    </cfRule>
  </conditionalFormatting>
  <conditionalFormatting sqref="W18">
    <cfRule type="cellIs" dxfId="27" priority="11" stopIfTrue="1" operator="equal">
      <formula>2</formula>
    </cfRule>
    <cfRule type="cellIs" dxfId="26" priority="12" stopIfTrue="1" operator="equal">
      <formula>0</formula>
    </cfRule>
  </conditionalFormatting>
  <conditionalFormatting sqref="Q21">
    <cfRule type="cellIs" dxfId="25" priority="9" stopIfTrue="1" operator="equal">
      <formula>2</formula>
    </cfRule>
    <cfRule type="cellIs" dxfId="24" priority="10" stopIfTrue="1" operator="equal">
      <formula>0</formula>
    </cfRule>
  </conditionalFormatting>
  <conditionalFormatting sqref="T21">
    <cfRule type="cellIs" dxfId="23" priority="7" stopIfTrue="1" operator="equal">
      <formula>2</formula>
    </cfRule>
    <cfRule type="cellIs" dxfId="22" priority="8" stopIfTrue="1" operator="equal">
      <formula>0</formula>
    </cfRule>
  </conditionalFormatting>
  <conditionalFormatting sqref="W21">
    <cfRule type="cellIs" dxfId="21" priority="5" stopIfTrue="1" operator="equal">
      <formula>2</formula>
    </cfRule>
    <cfRule type="cellIs" dxfId="20" priority="6" stopIfTrue="1" operator="equal">
      <formula>0</formula>
    </cfRule>
  </conditionalFormatting>
  <conditionalFormatting sqref="AC18">
    <cfRule type="cellIs" dxfId="19" priority="3" stopIfTrue="1" operator="equal">
      <formula>2</formula>
    </cfRule>
    <cfRule type="cellIs" dxfId="18" priority="4" stopIfTrue="1" operator="equal">
      <formula>0</formula>
    </cfRule>
  </conditionalFormatting>
  <conditionalFormatting sqref="Z21">
    <cfRule type="cellIs" dxfId="17" priority="1" stopIfTrue="1" operator="equal">
      <formula>2</formula>
    </cfRule>
    <cfRule type="cellIs" dxfId="16" priority="2" stopIfTrue="1" operator="equal">
      <formula>0</formula>
    </cfRule>
  </conditionalFormatting>
  <printOptions horizontalCentered="1" verticalCentered="1" gridLinesSet="0"/>
  <pageMargins left="0" right="0" top="0.12000000000000001" bottom="0.51" header="0" footer="0"/>
  <pageSetup paperSize="9" scale="86" pageOrder="overThenDown" orientation="landscape" horizontalDpi="300" verticalDpi="300"/>
  <headerFooter alignWithMargins="0">
    <oddFooter>&amp;L&amp;16&amp;K000000Distanz: 120 / 40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175"/>
  <sheetViews>
    <sheetView showGridLines="0" topLeftCell="L3" zoomScale="90" zoomScaleNormal="90" zoomScalePageLayoutView="90" workbookViewId="0">
      <selection activeCell="Y5" sqref="L1:AK1048576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9" width="3.85546875" style="60" bestFit="1" customWidth="1"/>
    <col min="10" max="10" width="28.42578125" style="60" customWidth="1"/>
    <col min="11" max="11" width="3.28515625" style="60" customWidth="1"/>
    <col min="12" max="12" width="16" style="163" customWidth="1"/>
    <col min="13" max="13" width="4.85546875" style="75" customWidth="1"/>
    <col min="14" max="14" width="3.28515625" style="60" customWidth="1"/>
    <col min="15" max="15" width="4.140625" style="75" customWidth="1"/>
    <col min="16" max="16" width="5.42578125" style="75" customWidth="1"/>
    <col min="17" max="17" width="3.28515625" style="60" customWidth="1"/>
    <col min="18" max="18" width="3.7109375" style="75" customWidth="1"/>
    <col min="19" max="19" width="4.85546875" style="75" customWidth="1"/>
    <col min="20" max="20" width="3.28515625" style="60" customWidth="1"/>
    <col min="21" max="21" width="4" style="75" customWidth="1"/>
    <col min="22" max="22" width="4.7109375" style="75" customWidth="1"/>
    <col min="23" max="23" width="4" style="60" customWidth="1"/>
    <col min="24" max="24" width="4.28515625" style="75" customWidth="1"/>
    <col min="25" max="25" width="4.85546875" style="75" customWidth="1"/>
    <col min="26" max="26" width="3.28515625" style="60" customWidth="1"/>
    <col min="27" max="27" width="4.5703125" style="75" customWidth="1"/>
    <col min="28" max="28" width="5" style="75" customWidth="1"/>
    <col min="29" max="29" width="3.28515625" style="60" customWidth="1"/>
    <col min="30" max="30" width="4" style="75" customWidth="1"/>
    <col min="31" max="31" width="4.5703125" style="64" customWidth="1"/>
    <col min="32" max="32" width="6.140625" style="76" customWidth="1"/>
    <col min="33" max="33" width="4.5703125" style="76" customWidth="1"/>
    <col min="34" max="34" width="8.28515625" style="76" customWidth="1"/>
    <col min="35" max="35" width="8.42578125" style="77" customWidth="1"/>
    <col min="36" max="36" width="5.140625" style="76" customWidth="1"/>
    <col min="37" max="37" width="5.28515625" style="76" customWidth="1"/>
    <col min="38" max="38" width="2.5703125" style="78" customWidth="1"/>
    <col min="39" max="39" width="2.5703125" style="79" customWidth="1"/>
    <col min="40" max="40" width="5.28515625" style="80" customWidth="1"/>
    <col min="41" max="41" width="6.85546875" style="81" customWidth="1"/>
    <col min="42" max="42" width="3.5703125" style="64" customWidth="1"/>
    <col min="43" max="44" width="2.42578125" style="64" customWidth="1"/>
    <col min="45" max="16384" width="8" style="60"/>
  </cols>
  <sheetData>
    <row r="1" spans="1:55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63"/>
      <c r="AM1" s="63"/>
      <c r="AN1" s="63"/>
      <c r="AO1" s="63"/>
      <c r="AP1" s="63"/>
      <c r="AQ1" s="63"/>
    </row>
    <row r="2" spans="1:55" ht="28">
      <c r="B2" s="65" t="s">
        <v>33</v>
      </c>
      <c r="C2" s="66">
        <v>0</v>
      </c>
      <c r="D2" s="67" t="s">
        <v>34</v>
      </c>
      <c r="E2" s="66">
        <v>300</v>
      </c>
      <c r="J2" s="69" t="s">
        <v>35</v>
      </c>
      <c r="K2" s="70">
        <v>40</v>
      </c>
      <c r="L2" s="440" t="s">
        <v>117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71"/>
      <c r="AM2" s="71"/>
      <c r="AN2" s="71"/>
      <c r="AO2" s="71"/>
      <c r="AP2" s="71"/>
      <c r="AQ2" s="71"/>
    </row>
    <row r="3" spans="1:55" ht="28">
      <c r="G3" s="62"/>
      <c r="J3" s="72"/>
      <c r="K3" s="73">
        <v>50</v>
      </c>
      <c r="L3" s="463" t="s">
        <v>21</v>
      </c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</row>
    <row r="4" spans="1:55" s="91" customFormat="1" ht="39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64" t="s">
        <v>27</v>
      </c>
      <c r="N4" s="464"/>
      <c r="O4" s="464"/>
      <c r="P4" s="464" t="s">
        <v>59</v>
      </c>
      <c r="Q4" s="464"/>
      <c r="R4" s="464"/>
      <c r="S4" s="464" t="s">
        <v>92</v>
      </c>
      <c r="T4" s="464"/>
      <c r="U4" s="464"/>
      <c r="V4" s="465" t="s">
        <v>61</v>
      </c>
      <c r="W4" s="465"/>
      <c r="X4" s="465"/>
      <c r="Y4" s="464" t="s">
        <v>60</v>
      </c>
      <c r="Z4" s="464"/>
      <c r="AA4" s="464"/>
      <c r="AB4" s="441" t="s">
        <v>109</v>
      </c>
      <c r="AC4" s="441"/>
      <c r="AD4" s="441"/>
      <c r="AE4" s="231" t="s">
        <v>13</v>
      </c>
      <c r="AF4" s="232" t="s">
        <v>39</v>
      </c>
      <c r="AG4" s="232" t="s">
        <v>40</v>
      </c>
      <c r="AH4" s="257" t="s">
        <v>16</v>
      </c>
      <c r="AI4" s="258" t="s">
        <v>41</v>
      </c>
      <c r="AJ4" s="259" t="s">
        <v>17</v>
      </c>
      <c r="AK4" s="233" t="s">
        <v>42</v>
      </c>
      <c r="AL4" s="93"/>
      <c r="AM4" s="94"/>
      <c r="AN4" s="95" t="s">
        <v>43</v>
      </c>
      <c r="AO4" s="96" t="s">
        <v>44</v>
      </c>
      <c r="AP4" s="344" t="s">
        <v>45</v>
      </c>
      <c r="AQ4" s="344" t="s">
        <v>46</v>
      </c>
      <c r="AR4" s="343"/>
      <c r="AS4" s="99" t="s">
        <v>47</v>
      </c>
      <c r="AU4" s="100"/>
      <c r="AV4" s="100"/>
      <c r="AW4" s="100"/>
      <c r="BA4" s="100"/>
      <c r="BB4" s="100"/>
      <c r="BC4" s="100"/>
    </row>
    <row r="5" spans="1:55" s="110" customFormat="1" ht="21" customHeight="1" thickTop="1">
      <c r="A5" s="347" t="s">
        <v>71</v>
      </c>
      <c r="B5" s="102" t="str">
        <f>A6</f>
        <v>Stenzel (AUG)</v>
      </c>
      <c r="C5" s="103">
        <v>40</v>
      </c>
      <c r="D5" s="104">
        <v>6</v>
      </c>
      <c r="E5" s="105">
        <f t="shared" ref="E5:E19" si="0">IF(F5&gt;0,(INT(1000*C5/F5)/1000),"")</f>
        <v>0.97499999999999998</v>
      </c>
      <c r="F5" s="106">
        <v>41</v>
      </c>
      <c r="G5" s="105">
        <f t="shared" ref="G5:G25" si="1">IF(F5&gt;0,(INT(1000*I5/F5)/1000),"")</f>
        <v>0.95099999999999996</v>
      </c>
      <c r="H5" s="107">
        <v>4</v>
      </c>
      <c r="I5" s="108">
        <v>39</v>
      </c>
      <c r="J5" s="109" t="str">
        <f>A5</f>
        <v>Makik (WBA)</v>
      </c>
      <c r="L5" s="111"/>
      <c r="M5" s="251"/>
      <c r="N5" s="252"/>
      <c r="O5" s="253"/>
      <c r="P5" s="254">
        <f>I5</f>
        <v>39</v>
      </c>
      <c r="Q5" s="255"/>
      <c r="R5" s="253">
        <f>F5</f>
        <v>41</v>
      </c>
      <c r="S5" s="254">
        <f>I6</f>
        <v>36</v>
      </c>
      <c r="T5" s="255"/>
      <c r="U5" s="253">
        <f>F6</f>
        <v>44</v>
      </c>
      <c r="V5" s="254">
        <f>I8</f>
        <v>39</v>
      </c>
      <c r="W5" s="255"/>
      <c r="X5" s="253">
        <f>F8</f>
        <v>47</v>
      </c>
      <c r="Y5" s="254">
        <f>I11</f>
        <v>35</v>
      </c>
      <c r="Z5" s="255"/>
      <c r="AA5" s="253">
        <f>F11</f>
        <v>50</v>
      </c>
      <c r="AB5" s="254"/>
      <c r="AC5" s="255"/>
      <c r="AD5" s="256"/>
      <c r="AE5" s="116"/>
      <c r="AF5" s="117"/>
      <c r="AG5" s="117"/>
      <c r="AH5" s="118">
        <f>MAX(AH6,AH9,AH12,AH15,AH18,AH21)</f>
        <v>1.0880000000000001</v>
      </c>
      <c r="AI5" s="118">
        <f>MAX(AI6,AI9,AI12,AI15,AI18,AI21)</f>
        <v>1.333</v>
      </c>
      <c r="AJ5" s="118">
        <f>MAX(AJ6,AJ9,AJ12,AJ15,AJ18,AJ21)</f>
        <v>8</v>
      </c>
      <c r="AK5" s="119"/>
      <c r="AL5" s="120"/>
      <c r="AM5" s="121"/>
      <c r="AN5" s="122"/>
      <c r="AO5" s="123">
        <f>K2</f>
        <v>40</v>
      </c>
      <c r="AP5" s="124">
        <f>K2</f>
        <v>40</v>
      </c>
      <c r="AQ5" s="125">
        <f>C2</f>
        <v>0</v>
      </c>
      <c r="AR5" s="126">
        <f>E2</f>
        <v>300</v>
      </c>
    </row>
    <row r="6" spans="1:55" ht="32" customHeight="1">
      <c r="A6" s="347" t="s">
        <v>94</v>
      </c>
      <c r="B6" s="102" t="str">
        <f>A7</f>
        <v>Weiss (POT)</v>
      </c>
      <c r="C6" s="103">
        <v>40</v>
      </c>
      <c r="D6" s="104">
        <v>5</v>
      </c>
      <c r="E6" s="105">
        <f t="shared" si="0"/>
        <v>0.90900000000000003</v>
      </c>
      <c r="F6" s="106">
        <v>44</v>
      </c>
      <c r="G6" s="105">
        <f t="shared" si="1"/>
        <v>0.81799999999999995</v>
      </c>
      <c r="H6" s="107">
        <v>6</v>
      </c>
      <c r="I6" s="108">
        <v>36</v>
      </c>
      <c r="J6" s="109" t="str">
        <f>A5</f>
        <v>Makik (WBA)</v>
      </c>
      <c r="L6" s="127" t="str">
        <f>A5</f>
        <v>Makik (WBA)</v>
      </c>
      <c r="M6" s="128"/>
      <c r="N6" s="129"/>
      <c r="O6" s="130"/>
      <c r="P6" s="128"/>
      <c r="Q6" s="129">
        <f>IF(R5&gt;0,SIGN(P5-M8)+1,"")</f>
        <v>0</v>
      </c>
      <c r="R6" s="130"/>
      <c r="S6" s="128"/>
      <c r="T6" s="129">
        <f>IF(U5&gt;0,SIGN(S5-M11)+1,"")</f>
        <v>0</v>
      </c>
      <c r="U6" s="130"/>
      <c r="V6" s="128"/>
      <c r="W6" s="129">
        <f>IF(X5&gt;0,SIGN(V5-M14)+1,"")</f>
        <v>0</v>
      </c>
      <c r="X6" s="130"/>
      <c r="Y6" s="128"/>
      <c r="Z6" s="129">
        <f>IF(AA5&gt;0,SIGN(Y5-M17)+1,"")</f>
        <v>2</v>
      </c>
      <c r="AA6" s="130"/>
      <c r="AB6" s="128"/>
      <c r="AC6" s="129"/>
      <c r="AD6" s="130"/>
      <c r="AE6" s="131">
        <f>SUM(N6:AD6)</f>
        <v>2</v>
      </c>
      <c r="AF6" s="132">
        <f>SUM(M5,P5,S5,V5,Y5,AB5)</f>
        <v>149</v>
      </c>
      <c r="AG6" s="132">
        <f>SUM(O5,R5,U5,X5,AA5,AD5)</f>
        <v>182</v>
      </c>
      <c r="AH6" s="133">
        <f>IF(AF6&gt;0,ROUNDDOWN(AF6/AG6,3),"")</f>
        <v>0.81799999999999995</v>
      </c>
      <c r="AI6" s="133">
        <f>IF(MAX(N7,Q7,T7,W7,Z7,AC7)=0,"—",MAX(N7,Q7,T7,W7,Z7,AC7))</f>
        <v>0.7</v>
      </c>
      <c r="AJ6" s="132">
        <f>MAX(O7,R7,U7,X7,AA7,AD7)</f>
        <v>6</v>
      </c>
      <c r="AK6" s="134">
        <f>IF(AG6=0,"",IF(AH6&gt;E2,"Ü",RANK(AN6,AN6:AN22,0)))</f>
        <v>4</v>
      </c>
      <c r="AL6" s="135" t="str">
        <f>IF(AH6&lt;$C$2,"ê","")</f>
        <v/>
      </c>
      <c r="AM6" s="136"/>
      <c r="AN6" s="137">
        <f>IF(AH6&gt;AR5,"Ü",AE6+AH6/AO5)</f>
        <v>2.0204499999999999</v>
      </c>
      <c r="AO6" s="133">
        <f>AE6+AH6/AO5</f>
        <v>2.0204499999999999</v>
      </c>
      <c r="AP6" s="132">
        <f>AP5</f>
        <v>40</v>
      </c>
      <c r="AQ6" s="132">
        <f>AQ5</f>
        <v>0</v>
      </c>
      <c r="AR6" s="132">
        <f>AR5</f>
        <v>300</v>
      </c>
      <c r="AS6" s="138">
        <f>COUNT(N6:AD6)</f>
        <v>4</v>
      </c>
    </row>
    <row r="7" spans="1:55" s="59" customFormat="1" ht="21" customHeight="1">
      <c r="A7" s="347" t="s">
        <v>139</v>
      </c>
      <c r="B7" s="102" t="str">
        <f>B6</f>
        <v>Weiss (POT)</v>
      </c>
      <c r="C7" s="103">
        <v>29</v>
      </c>
      <c r="D7" s="104">
        <v>5</v>
      </c>
      <c r="E7" s="105">
        <f t="shared" si="0"/>
        <v>0.67400000000000004</v>
      </c>
      <c r="F7" s="106">
        <v>43</v>
      </c>
      <c r="G7" s="105">
        <f t="shared" si="1"/>
        <v>0.93</v>
      </c>
      <c r="H7" s="107">
        <v>6</v>
      </c>
      <c r="I7" s="108">
        <v>40</v>
      </c>
      <c r="J7" s="109" t="str">
        <f>A6</f>
        <v>Stenzel (AUG)</v>
      </c>
      <c r="L7" s="139"/>
      <c r="M7" s="140" t="s">
        <v>48</v>
      </c>
      <c r="N7" s="141" t="s">
        <v>48</v>
      </c>
      <c r="O7" s="142"/>
      <c r="P7" s="260">
        <f>IF(R5&gt;0,ROUNDDOWN(P5/R5,3),"")</f>
        <v>0.95099999999999996</v>
      </c>
      <c r="Q7" s="144" t="str">
        <f>IF(Q6&gt;0,P7,"")</f>
        <v/>
      </c>
      <c r="R7" s="142">
        <f>H5</f>
        <v>4</v>
      </c>
      <c r="S7" s="260">
        <f>IF(U5&gt;0,ROUNDDOWN(S5/U5,3),"")</f>
        <v>0.81799999999999995</v>
      </c>
      <c r="T7" s="144" t="str">
        <f>IF(T6&gt;0,S7,"")</f>
        <v/>
      </c>
      <c r="U7" s="142">
        <f>H6</f>
        <v>6</v>
      </c>
      <c r="V7" s="260">
        <f>IF(X5&gt;0,ROUNDDOWN(V5/X5,3),"")</f>
        <v>0.82899999999999996</v>
      </c>
      <c r="W7" s="144" t="str">
        <f>IF(W6&gt;0,V7,"")</f>
        <v/>
      </c>
      <c r="X7" s="142">
        <f>H8</f>
        <v>3</v>
      </c>
      <c r="Y7" s="260">
        <f>IF(AA5&gt;0,ROUNDDOWN(Y5/AA5,3),"")</f>
        <v>0.7</v>
      </c>
      <c r="Z7" s="144">
        <f>IF(Z6&gt;0,Y7,"")</f>
        <v>0.7</v>
      </c>
      <c r="AA7" s="142">
        <f>H11</f>
        <v>4</v>
      </c>
      <c r="AB7" s="260"/>
      <c r="AC7" s="144"/>
      <c r="AD7" s="142"/>
      <c r="AE7" s="145"/>
      <c r="AF7" s="146"/>
      <c r="AG7" s="146"/>
      <c r="AH7" s="147" t="str">
        <f>IF(AH5=AH6,"¯¯¯¯¯¯","")</f>
        <v/>
      </c>
      <c r="AI7" s="147" t="str">
        <f>IF(AI5=AI6,"¯¯¯¯¯","")</f>
        <v/>
      </c>
      <c r="AJ7" s="147"/>
      <c r="AK7" s="148"/>
      <c r="AL7" s="135"/>
      <c r="AM7" s="149"/>
      <c r="AN7" s="150"/>
      <c r="AO7" s="151"/>
      <c r="AP7" s="152"/>
      <c r="AQ7" s="153"/>
      <c r="AR7" s="154"/>
    </row>
    <row r="8" spans="1:55" s="110" customFormat="1" ht="21" customHeight="1">
      <c r="A8" s="347" t="s">
        <v>133</v>
      </c>
      <c r="B8" s="102" t="str">
        <f>A8</f>
        <v>Müller (BCE)</v>
      </c>
      <c r="C8" s="103">
        <v>40</v>
      </c>
      <c r="D8" s="104">
        <v>5</v>
      </c>
      <c r="E8" s="105">
        <f t="shared" si="0"/>
        <v>0.85099999999999998</v>
      </c>
      <c r="F8" s="106">
        <v>47</v>
      </c>
      <c r="G8" s="105">
        <f t="shared" si="1"/>
        <v>0.82899999999999996</v>
      </c>
      <c r="H8" s="107">
        <v>3</v>
      </c>
      <c r="I8" s="108">
        <v>39</v>
      </c>
      <c r="J8" s="109" t="str">
        <f>A5</f>
        <v>Makik (WBA)</v>
      </c>
      <c r="L8" s="139"/>
      <c r="M8" s="112">
        <f>C5</f>
        <v>40</v>
      </c>
      <c r="N8" s="115"/>
      <c r="O8" s="114">
        <f>F5</f>
        <v>41</v>
      </c>
      <c r="P8" s="112"/>
      <c r="Q8" s="113"/>
      <c r="R8" s="114"/>
      <c r="S8" s="112">
        <f>I7</f>
        <v>40</v>
      </c>
      <c r="T8" s="115"/>
      <c r="U8" s="114">
        <f>F7</f>
        <v>43</v>
      </c>
      <c r="V8" s="112">
        <f>I9</f>
        <v>40</v>
      </c>
      <c r="W8" s="115"/>
      <c r="X8" s="114">
        <f>F9</f>
        <v>30</v>
      </c>
      <c r="Y8" s="112"/>
      <c r="Z8" s="115"/>
      <c r="AA8" s="114"/>
      <c r="AB8" s="112">
        <f>I16</f>
        <v>40</v>
      </c>
      <c r="AC8" s="115"/>
      <c r="AD8" s="114">
        <f>F16</f>
        <v>33</v>
      </c>
      <c r="AE8" s="155"/>
      <c r="AF8" s="156"/>
      <c r="AG8" s="156"/>
      <c r="AH8" s="123">
        <f>AH5</f>
        <v>1.0880000000000001</v>
      </c>
      <c r="AI8" s="123">
        <f>AI5</f>
        <v>1.333</v>
      </c>
      <c r="AJ8" s="123">
        <f>AJ5</f>
        <v>8</v>
      </c>
      <c r="AK8" s="157"/>
      <c r="AL8" s="135"/>
      <c r="AM8" s="149"/>
      <c r="AN8" s="123"/>
      <c r="AO8" s="123">
        <f>AO5</f>
        <v>40</v>
      </c>
      <c r="AP8" s="123">
        <f>AP5</f>
        <v>40</v>
      </c>
      <c r="AQ8" s="123">
        <f>AQ5</f>
        <v>0</v>
      </c>
      <c r="AR8" s="123">
        <f>AR5</f>
        <v>300</v>
      </c>
    </row>
    <row r="9" spans="1:55" ht="32" customHeight="1">
      <c r="A9" s="347" t="s">
        <v>134</v>
      </c>
      <c r="B9" s="102" t="str">
        <f>B8</f>
        <v>Müller (BCE)</v>
      </c>
      <c r="C9" s="103">
        <v>36</v>
      </c>
      <c r="D9" s="104">
        <v>6</v>
      </c>
      <c r="E9" s="105">
        <f t="shared" si="0"/>
        <v>1.2</v>
      </c>
      <c r="F9" s="106">
        <v>30</v>
      </c>
      <c r="G9" s="105">
        <f t="shared" si="1"/>
        <v>1.333</v>
      </c>
      <c r="H9" s="107">
        <v>8</v>
      </c>
      <c r="I9" s="108">
        <v>40</v>
      </c>
      <c r="J9" s="109" t="str">
        <f>A6</f>
        <v>Stenzel (AUG)</v>
      </c>
      <c r="L9" s="127" t="str">
        <f>A6</f>
        <v>Stenzel (AUG)</v>
      </c>
      <c r="M9" s="128"/>
      <c r="N9" s="129">
        <f>IF(O8&gt;0,SIGN(M8-P5)+1,"")</f>
        <v>2</v>
      </c>
      <c r="O9" s="130"/>
      <c r="P9" s="128"/>
      <c r="Q9" s="129"/>
      <c r="R9" s="130"/>
      <c r="S9" s="128"/>
      <c r="T9" s="129">
        <f>IF(U8&gt;0,SIGN(S8-P11)+1,"")</f>
        <v>2</v>
      </c>
      <c r="U9" s="130"/>
      <c r="V9" s="128"/>
      <c r="W9" s="129">
        <f>IF(X8&gt;0,SIGN(V8-P14)+1,"")</f>
        <v>2</v>
      </c>
      <c r="X9" s="130"/>
      <c r="Y9" s="128"/>
      <c r="Z9" s="129"/>
      <c r="AA9" s="130"/>
      <c r="AB9" s="128"/>
      <c r="AC9" s="129">
        <f>IF(AD8&gt;0,SIGN(AB8-P20)+1,"")</f>
        <v>2</v>
      </c>
      <c r="AD9" s="130"/>
      <c r="AE9" s="131">
        <f>SUM(N9:AD9)</f>
        <v>8</v>
      </c>
      <c r="AF9" s="132">
        <f>SUM(M8,P8,S8,V8,Y8,AB8)</f>
        <v>160</v>
      </c>
      <c r="AG9" s="132">
        <f>SUM(O8,R8,U8,X8,AA8,AD8)</f>
        <v>147</v>
      </c>
      <c r="AH9" s="133">
        <f>IF(AF9&gt;0,ROUNDDOWN(AF9/AG9,3),"")</f>
        <v>1.0880000000000001</v>
      </c>
      <c r="AI9" s="133">
        <f>IF(MAX(N10,Q10,T10,W10,Z10,AC10)=0,"—",MAX(N10,Q10,T10,W10,Z10,AC10))</f>
        <v>1.333</v>
      </c>
      <c r="AJ9" s="132">
        <f>MAX(O10,R10,U10,X10,AA10,AD10)</f>
        <v>8</v>
      </c>
      <c r="AK9" s="134">
        <f>IF(AG9=0,"",IF(AH9&gt;E2,"Ü",RANK(AN9,AN6:AN22,0)))</f>
        <v>1</v>
      </c>
      <c r="AL9" s="135" t="str">
        <f>IF(AH9&lt;$C$2,"ê","")</f>
        <v/>
      </c>
      <c r="AM9" s="136"/>
      <c r="AN9" s="137">
        <f>IF(AH9&gt;AR8,"Ü",AE9+AH9/AP9)</f>
        <v>8.0272000000000006</v>
      </c>
      <c r="AO9" s="133">
        <f>AE9+AH9/AO8</f>
        <v>8.0272000000000006</v>
      </c>
      <c r="AP9" s="132">
        <f>AP8</f>
        <v>40</v>
      </c>
      <c r="AQ9" s="132">
        <f>AQ8</f>
        <v>0</v>
      </c>
      <c r="AR9" s="132">
        <f>AR8</f>
        <v>300</v>
      </c>
      <c r="AS9" s="138">
        <f>COUNT(N9:AD9)</f>
        <v>4</v>
      </c>
    </row>
    <row r="10" spans="1:55" s="59" customFormat="1" ht="21" customHeight="1">
      <c r="A10" s="347" t="s">
        <v>140</v>
      </c>
      <c r="B10" s="102" t="str">
        <f>B9</f>
        <v>Müller (BCE)</v>
      </c>
      <c r="C10" s="103">
        <v>40</v>
      </c>
      <c r="D10" s="104">
        <v>4</v>
      </c>
      <c r="E10" s="105">
        <f t="shared" si="0"/>
        <v>1</v>
      </c>
      <c r="F10" s="106">
        <v>40</v>
      </c>
      <c r="G10" s="105">
        <f t="shared" si="1"/>
        <v>0.45</v>
      </c>
      <c r="H10" s="107">
        <v>2</v>
      </c>
      <c r="I10" s="108">
        <v>18</v>
      </c>
      <c r="J10" s="109" t="str">
        <f>A7</f>
        <v>Weiss (POT)</v>
      </c>
      <c r="L10" s="139"/>
      <c r="M10" s="260">
        <f>IF(O8&gt;0,ROUNDDOWN(M8/O8,3),"")</f>
        <v>0.97499999999999998</v>
      </c>
      <c r="N10" s="144">
        <f>IF(N9&gt;0,M10,"")</f>
        <v>0.97499999999999998</v>
      </c>
      <c r="O10" s="142">
        <f>D5</f>
        <v>6</v>
      </c>
      <c r="P10" s="140" t="s">
        <v>48</v>
      </c>
      <c r="Q10" s="141" t="s">
        <v>48</v>
      </c>
      <c r="R10" s="142"/>
      <c r="S10" s="260">
        <f>IF(U8&gt;0,ROUNDDOWN(S8/U8,3),"")</f>
        <v>0.93</v>
      </c>
      <c r="T10" s="144">
        <f>IF(T9&gt;0,S10,"")</f>
        <v>0.93</v>
      </c>
      <c r="U10" s="142">
        <f>H7</f>
        <v>6</v>
      </c>
      <c r="V10" s="260">
        <f>IF(X8&gt;0,ROUNDDOWN(V8/X8,3),"")</f>
        <v>1.333</v>
      </c>
      <c r="W10" s="144">
        <f>IF(W9&gt;0,V10,"")</f>
        <v>1.333</v>
      </c>
      <c r="X10" s="142">
        <f>H9</f>
        <v>8</v>
      </c>
      <c r="Y10" s="260"/>
      <c r="Z10" s="144"/>
      <c r="AA10" s="142"/>
      <c r="AB10" s="260">
        <f>IF(AD8&gt;0,ROUNDDOWN(AB8/AD8,3),"")</f>
        <v>1.212</v>
      </c>
      <c r="AC10" s="144">
        <f>IF(AC9&gt;0,AB10,"")</f>
        <v>1.212</v>
      </c>
      <c r="AD10" s="335">
        <f>H16</f>
        <v>5</v>
      </c>
      <c r="AE10" s="145"/>
      <c r="AF10" s="146"/>
      <c r="AG10" s="146"/>
      <c r="AH10" s="147" t="str">
        <f>IF(AH8=AH9,"¯¯¯¯¯¯","")</f>
        <v>¯¯¯¯¯¯</v>
      </c>
      <c r="AI10" s="147" t="str">
        <f>IF(AI8=AI9,"¯¯¯¯¯","")</f>
        <v>¯¯¯¯¯</v>
      </c>
      <c r="AJ10" s="147" t="s">
        <v>103</v>
      </c>
      <c r="AK10" s="148"/>
      <c r="AL10" s="158"/>
      <c r="AM10" s="149"/>
      <c r="AN10" s="150"/>
      <c r="AO10" s="151"/>
      <c r="AP10" s="152"/>
      <c r="AQ10" s="153"/>
      <c r="AR10" s="154"/>
    </row>
    <row r="11" spans="1:55" s="110" customFormat="1" ht="21" customHeight="1">
      <c r="A11" s="82"/>
      <c r="B11" s="102" t="str">
        <f>A9</f>
        <v>Habermann (BIG)</v>
      </c>
      <c r="C11" s="103">
        <v>34</v>
      </c>
      <c r="D11" s="104">
        <v>3</v>
      </c>
      <c r="E11" s="105">
        <f t="shared" si="0"/>
        <v>0.68</v>
      </c>
      <c r="F11" s="106">
        <v>50</v>
      </c>
      <c r="G11" s="105">
        <f t="shared" si="1"/>
        <v>0.7</v>
      </c>
      <c r="H11" s="107">
        <v>4</v>
      </c>
      <c r="I11" s="108">
        <v>35</v>
      </c>
      <c r="J11" s="109" t="str">
        <f>A5</f>
        <v>Makik (WBA)</v>
      </c>
      <c r="L11" s="139"/>
      <c r="M11" s="112">
        <f>C6</f>
        <v>40</v>
      </c>
      <c r="N11" s="115"/>
      <c r="O11" s="114">
        <f>F6</f>
        <v>44</v>
      </c>
      <c r="P11" s="112">
        <f>C7</f>
        <v>29</v>
      </c>
      <c r="Q11" s="115"/>
      <c r="R11" s="114">
        <f>F7</f>
        <v>43</v>
      </c>
      <c r="S11" s="112"/>
      <c r="T11" s="113"/>
      <c r="U11" s="114"/>
      <c r="V11" s="112">
        <f>I10</f>
        <v>18</v>
      </c>
      <c r="W11" s="115"/>
      <c r="X11" s="114">
        <f>F10</f>
        <v>40</v>
      </c>
      <c r="Y11" s="112">
        <f>I13</f>
        <v>40</v>
      </c>
      <c r="Z11" s="115"/>
      <c r="AA11" s="114">
        <f>F13</f>
        <v>49</v>
      </c>
      <c r="AB11" s="112"/>
      <c r="AC11" s="115"/>
      <c r="AD11" s="114"/>
      <c r="AE11" s="155"/>
      <c r="AF11" s="156"/>
      <c r="AG11" s="156"/>
      <c r="AH11" s="123">
        <f>AH8</f>
        <v>1.0880000000000001</v>
      </c>
      <c r="AI11" s="123">
        <f>AI8</f>
        <v>1.333</v>
      </c>
      <c r="AJ11" s="123">
        <f>AJ8</f>
        <v>8</v>
      </c>
      <c r="AK11" s="157"/>
      <c r="AL11" s="158"/>
      <c r="AM11" s="149"/>
      <c r="AN11" s="159"/>
      <c r="AO11" s="123">
        <f>AO8</f>
        <v>40</v>
      </c>
      <c r="AP11" s="123">
        <f>AP8</f>
        <v>40</v>
      </c>
      <c r="AQ11" s="123">
        <f>AQ8</f>
        <v>0</v>
      </c>
      <c r="AR11" s="123">
        <f>AR8</f>
        <v>300</v>
      </c>
    </row>
    <row r="12" spans="1:55" ht="32" customHeight="1">
      <c r="A12" s="82"/>
      <c r="B12" s="102" t="str">
        <f>B11</f>
        <v>Habermann (BIG)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Stenzel (AUG)</v>
      </c>
      <c r="L12" s="127" t="str">
        <f>A7</f>
        <v>Weiss (POT)</v>
      </c>
      <c r="M12" s="128"/>
      <c r="N12" s="129">
        <f>IF(O11&gt;0,SIGN(M11-S5)+1,"")</f>
        <v>2</v>
      </c>
      <c r="O12" s="130"/>
      <c r="P12" s="128"/>
      <c r="Q12" s="129">
        <f>IF(R11&gt;0,SIGN(P11-S8)+1,"")</f>
        <v>0</v>
      </c>
      <c r="R12" s="130"/>
      <c r="S12" s="128"/>
      <c r="T12" s="129"/>
      <c r="U12" s="130"/>
      <c r="V12" s="128"/>
      <c r="W12" s="129">
        <f>IF(X11&gt;0,SIGN(V11-S14)+1,"")</f>
        <v>0</v>
      </c>
      <c r="X12" s="130"/>
      <c r="Y12" s="128"/>
      <c r="Z12" s="129">
        <f>IF(AA11&gt;0,SIGN(Y11-S17)+1,"")</f>
        <v>2</v>
      </c>
      <c r="AA12" s="129"/>
      <c r="AB12" s="128"/>
      <c r="AC12" s="129"/>
      <c r="AD12" s="130"/>
      <c r="AE12" s="131">
        <f>SUM(N12:AD12)</f>
        <v>4</v>
      </c>
      <c r="AF12" s="132">
        <f>SUM(M11,P11,S11,V11,Y11,AB11)</f>
        <v>127</v>
      </c>
      <c r="AG12" s="132">
        <f>SUM(O11,R11,U11,X11,AA11,AD11)</f>
        <v>176</v>
      </c>
      <c r="AH12" s="133">
        <f>IF(AF12&gt;0,ROUNDDOWN(AF12/AG12,3),"")</f>
        <v>0.72099999999999997</v>
      </c>
      <c r="AI12" s="133">
        <f>IF(MAX(N13,Q13,T13,W13,Z13,AC13)=0,"—",MAX(N13,Q13,T13,W13,Z13,AC13))</f>
        <v>0.90900000000000003</v>
      </c>
      <c r="AJ12" s="132">
        <f>MAX(O13,R13,U13,X13,AA13,AD13)</f>
        <v>5</v>
      </c>
      <c r="AK12" s="134">
        <f>IF(AG12=0,"",IF(AH12&gt;E2,"Ü",RANK(AN12,AN6:AN22,0)))</f>
        <v>3</v>
      </c>
      <c r="AL12" s="135" t="str">
        <f>IF(AH12&lt;$C$2,"ê","")</f>
        <v/>
      </c>
      <c r="AM12" s="136"/>
      <c r="AN12" s="137">
        <f>IF(AH12&gt;AR11,"Ü",AE12+AH12/AP12)</f>
        <v>4.0180249999999997</v>
      </c>
      <c r="AO12" s="133">
        <f>AE12+AH12/AO11</f>
        <v>4.0180249999999997</v>
      </c>
      <c r="AP12" s="132">
        <f>AP11</f>
        <v>40</v>
      </c>
      <c r="AQ12" s="132">
        <f>AQ11</f>
        <v>0</v>
      </c>
      <c r="AR12" s="132">
        <f>AR11</f>
        <v>300</v>
      </c>
      <c r="AS12" s="138">
        <f>COUNT(N12:AD12)</f>
        <v>4</v>
      </c>
    </row>
    <row r="13" spans="1:55" s="59" customFormat="1" ht="21" customHeight="1">
      <c r="A13" s="82"/>
      <c r="B13" s="102" t="str">
        <f>B12</f>
        <v>Habermann (BIG)</v>
      </c>
      <c r="C13" s="103">
        <v>20</v>
      </c>
      <c r="D13" s="104">
        <v>3</v>
      </c>
      <c r="E13" s="105">
        <f t="shared" si="0"/>
        <v>0.40799999999999997</v>
      </c>
      <c r="F13" s="106">
        <v>49</v>
      </c>
      <c r="G13" s="105">
        <f t="shared" si="1"/>
        <v>0.81599999999999995</v>
      </c>
      <c r="H13" s="107">
        <v>4</v>
      </c>
      <c r="I13" s="108">
        <v>40</v>
      </c>
      <c r="J13" s="109" t="str">
        <f>A7</f>
        <v>Weiss (POT)</v>
      </c>
      <c r="L13" s="139"/>
      <c r="M13" s="260">
        <f>IF(O11&gt;0,ROUNDDOWN(M11/O11,3),"")</f>
        <v>0.90900000000000003</v>
      </c>
      <c r="N13" s="144">
        <f>IF(N12&gt;0,M13,"")</f>
        <v>0.90900000000000003</v>
      </c>
      <c r="O13" s="142">
        <f>D6</f>
        <v>5</v>
      </c>
      <c r="P13" s="260">
        <f>IF(R11&gt;0,ROUNDDOWN(P11/R11,3),"")</f>
        <v>0.67400000000000004</v>
      </c>
      <c r="Q13" s="144" t="str">
        <f>IF(Q12&gt;0,P13,"")</f>
        <v/>
      </c>
      <c r="R13" s="142">
        <f>D7</f>
        <v>5</v>
      </c>
      <c r="S13" s="140" t="s">
        <v>48</v>
      </c>
      <c r="T13" s="141" t="s">
        <v>48</v>
      </c>
      <c r="U13" s="142"/>
      <c r="V13" s="260">
        <f>IF(X11&gt;0,ROUNDDOWN(V11/X11,3),"")</f>
        <v>0.45</v>
      </c>
      <c r="W13" s="144" t="str">
        <f>IF(W12&gt;0,V13,"")</f>
        <v/>
      </c>
      <c r="X13" s="142">
        <f>H10</f>
        <v>2</v>
      </c>
      <c r="Y13" s="260">
        <f>IF(AA11&gt;0,ROUNDDOWN(Y11/AA11,3),"")</f>
        <v>0.81599999999999995</v>
      </c>
      <c r="Z13" s="144">
        <f>IF(Z12&gt;0,Y13,"")</f>
        <v>0.81599999999999995</v>
      </c>
      <c r="AA13" s="142">
        <f>H13</f>
        <v>4</v>
      </c>
      <c r="AB13" s="260"/>
      <c r="AC13" s="144"/>
      <c r="AD13" s="142"/>
      <c r="AE13" s="145"/>
      <c r="AF13" s="146"/>
      <c r="AG13" s="146"/>
      <c r="AH13" s="147" t="str">
        <f>IF(AH11=AH12,"¯¯¯¯¯¯","")</f>
        <v/>
      </c>
      <c r="AI13" s="147" t="str">
        <f>IF(AI11=AI12,"¯¯¯¯¯","")</f>
        <v/>
      </c>
      <c r="AJ13" s="147" t="str">
        <f>IF(AJ11=AJ12,"¯¯¯","")</f>
        <v/>
      </c>
      <c r="AK13" s="148"/>
      <c r="AL13" s="158"/>
      <c r="AM13" s="149"/>
      <c r="AN13" s="150"/>
      <c r="AO13" s="151"/>
      <c r="AP13" s="152"/>
      <c r="AQ13" s="153"/>
      <c r="AR13" s="154"/>
    </row>
    <row r="14" spans="1:55" s="110" customFormat="1" ht="21" customHeight="1">
      <c r="A14" s="82"/>
      <c r="B14" s="102" t="str">
        <f>B13</f>
        <v>Habermann (BIG)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Müller (BCE)</v>
      </c>
      <c r="L14" s="139"/>
      <c r="M14" s="112">
        <f>C8</f>
        <v>40</v>
      </c>
      <c r="N14" s="115"/>
      <c r="O14" s="114">
        <f>F8</f>
        <v>47</v>
      </c>
      <c r="P14" s="112">
        <f>C9</f>
        <v>36</v>
      </c>
      <c r="Q14" s="115"/>
      <c r="R14" s="114">
        <f>F9</f>
        <v>30</v>
      </c>
      <c r="S14" s="112">
        <f>C10</f>
        <v>40</v>
      </c>
      <c r="T14" s="115"/>
      <c r="U14" s="114">
        <f>F10</f>
        <v>40</v>
      </c>
      <c r="V14" s="112"/>
      <c r="W14" s="113"/>
      <c r="X14" s="114"/>
      <c r="Y14" s="112"/>
      <c r="Z14" s="115"/>
      <c r="AA14" s="114"/>
      <c r="AB14" s="112">
        <f>I18</f>
        <v>40</v>
      </c>
      <c r="AC14" s="115"/>
      <c r="AD14" s="114">
        <f>F18</f>
        <v>37</v>
      </c>
      <c r="AE14" s="155"/>
      <c r="AF14" s="156"/>
      <c r="AG14" s="156"/>
      <c r="AH14" s="123">
        <f>AH11</f>
        <v>1.0880000000000001</v>
      </c>
      <c r="AI14" s="123">
        <f>AI11</f>
        <v>1.333</v>
      </c>
      <c r="AJ14" s="123">
        <f>AJ11</f>
        <v>8</v>
      </c>
      <c r="AK14" s="157"/>
      <c r="AL14" s="158"/>
      <c r="AM14" s="149"/>
      <c r="AN14" s="159"/>
      <c r="AO14" s="123">
        <f>AO11</f>
        <v>40</v>
      </c>
      <c r="AP14" s="123">
        <f>AP11</f>
        <v>40</v>
      </c>
      <c r="AQ14" s="123">
        <f>AQ11</f>
        <v>0</v>
      </c>
      <c r="AR14" s="123">
        <f>AR11</f>
        <v>300</v>
      </c>
    </row>
    <row r="15" spans="1:55" ht="32" customHeight="1">
      <c r="A15" s="82"/>
      <c r="B15" s="102" t="str">
        <f>A10</f>
        <v>Benko (GBK)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Makik (WBA)</v>
      </c>
      <c r="L15" s="127" t="str">
        <f>A8</f>
        <v>Müller (BCE)</v>
      </c>
      <c r="M15" s="128"/>
      <c r="N15" s="129">
        <f>IF(O14&gt;0,SIGN(M14-V5)+1,"")</f>
        <v>2</v>
      </c>
      <c r="O15" s="130"/>
      <c r="P15" s="128"/>
      <c r="Q15" s="129">
        <f>IF(R14&gt;0,SIGN(P14-V8)+1,"")</f>
        <v>0</v>
      </c>
      <c r="R15" s="130"/>
      <c r="S15" s="128"/>
      <c r="T15" s="129">
        <f>IF(U14&gt;0,SIGN(S14-V11)+1,"")</f>
        <v>2</v>
      </c>
      <c r="U15" s="130"/>
      <c r="V15" s="128"/>
      <c r="W15" s="129"/>
      <c r="X15" s="130"/>
      <c r="Y15" s="128"/>
      <c r="Z15" s="129"/>
      <c r="AA15" s="130"/>
      <c r="AB15" s="128"/>
      <c r="AC15" s="129">
        <f>IF(AD14&gt;0,SIGN(AB14-V20)+1,"")</f>
        <v>2</v>
      </c>
      <c r="AD15" s="130"/>
      <c r="AE15" s="131">
        <f>SUM(N15:AD15)</f>
        <v>6</v>
      </c>
      <c r="AF15" s="132">
        <f>SUM(M14,P14,S14,V14,Y14,AB14)</f>
        <v>156</v>
      </c>
      <c r="AG15" s="132">
        <f>SUM(O14,R14,U14,X14,AA14,AD14)</f>
        <v>154</v>
      </c>
      <c r="AH15" s="133">
        <f>IF(AF15&gt;0,ROUNDDOWN(AF15/AG15,3),"")</f>
        <v>1.012</v>
      </c>
      <c r="AI15" s="133">
        <f>IF(MAX(N16,Q16,T16,W16,Z16,AC16)=0,"—",MAX(N16,Q16,T16,W16,Z16,AC16))</f>
        <v>1.081</v>
      </c>
      <c r="AJ15" s="132">
        <f>MAX(O16,R16,U16,X16,AA16,AD16)</f>
        <v>7</v>
      </c>
      <c r="AK15" s="134">
        <f>IF(AG15=0,"",IF(AH15&gt;E2,"Ü",RANK(AN15,AN6:AN22,0)))</f>
        <v>2</v>
      </c>
      <c r="AL15" s="135" t="str">
        <f>IF(AH15&lt;$C$2,"ê","")</f>
        <v/>
      </c>
      <c r="AM15" s="136"/>
      <c r="AN15" s="137">
        <f>IF(AH15&gt;AR14,"Ü",AE15+AH15/AP15)</f>
        <v>6.0252999999999997</v>
      </c>
      <c r="AO15" s="133">
        <f>AE15+AH15/AO14</f>
        <v>6.0252999999999997</v>
      </c>
      <c r="AP15" s="132">
        <f>AP14</f>
        <v>40</v>
      </c>
      <c r="AQ15" s="132">
        <f>AQ14</f>
        <v>0</v>
      </c>
      <c r="AR15" s="132">
        <f>AR14</f>
        <v>300</v>
      </c>
      <c r="AS15" s="138">
        <f>COUNT(N15:AD15)</f>
        <v>4</v>
      </c>
    </row>
    <row r="16" spans="1:55" s="59" customFormat="1" ht="21" customHeight="1">
      <c r="A16" s="82"/>
      <c r="B16" s="102" t="str">
        <f>B15</f>
        <v>Benko (GBK)</v>
      </c>
      <c r="C16" s="103">
        <v>10</v>
      </c>
      <c r="D16" s="104">
        <v>2</v>
      </c>
      <c r="E16" s="105">
        <f t="shared" si="0"/>
        <v>0.30299999999999999</v>
      </c>
      <c r="F16" s="106">
        <v>33</v>
      </c>
      <c r="G16" s="105">
        <f t="shared" si="1"/>
        <v>1.212</v>
      </c>
      <c r="H16" s="107">
        <v>5</v>
      </c>
      <c r="I16" s="108">
        <v>40</v>
      </c>
      <c r="J16" s="109" t="str">
        <f>A6</f>
        <v>Stenzel (AUG)</v>
      </c>
      <c r="L16" s="139"/>
      <c r="M16" s="260">
        <f>IF(O14&gt;0,ROUNDDOWN(M14/O14,3),"")</f>
        <v>0.85099999999999998</v>
      </c>
      <c r="N16" s="144">
        <f>IF(N15&gt;0,M16,"")</f>
        <v>0.85099999999999998</v>
      </c>
      <c r="O16" s="142">
        <f>D8</f>
        <v>5</v>
      </c>
      <c r="P16" s="260">
        <f>IF(R14&gt;0,ROUNDDOWN(P14/R14,3),"")</f>
        <v>1.2</v>
      </c>
      <c r="Q16" s="144" t="str">
        <f>IF(Q15&gt;0,P16,"")</f>
        <v/>
      </c>
      <c r="R16" s="142">
        <f>D9</f>
        <v>6</v>
      </c>
      <c r="S16" s="143">
        <f>IF(U14&gt;0,ROUNDDOWN(S14/U14,3),"")</f>
        <v>1</v>
      </c>
      <c r="T16" s="144">
        <f>IF(T15&gt;0,S16,"")</f>
        <v>1</v>
      </c>
      <c r="U16" s="142">
        <f>D10</f>
        <v>4</v>
      </c>
      <c r="V16" s="140" t="s">
        <v>48</v>
      </c>
      <c r="W16" s="141" t="s">
        <v>48</v>
      </c>
      <c r="X16" s="142"/>
      <c r="Y16" s="260"/>
      <c r="Z16" s="144"/>
      <c r="AA16" s="142"/>
      <c r="AB16" s="260">
        <f>IF(AD14&gt;0,ROUNDDOWN(AB14/AD14,3),"")</f>
        <v>1.081</v>
      </c>
      <c r="AC16" s="144">
        <f>IF(AC15&gt;0,AB16,"")</f>
        <v>1.081</v>
      </c>
      <c r="AD16" s="142">
        <f>H18</f>
        <v>7</v>
      </c>
      <c r="AE16" s="145"/>
      <c r="AF16" s="146"/>
      <c r="AG16" s="146"/>
      <c r="AH16" s="147" t="str">
        <f>IF(AH14=AH15,"¯¯¯¯¯¯","")</f>
        <v/>
      </c>
      <c r="AI16" s="147" t="str">
        <f>IF(AI14=AI15,"¯¯¯¯¯","")</f>
        <v/>
      </c>
      <c r="AJ16" s="147" t="str">
        <f>IF(AJ14=AJ15,"¯¯¯","")</f>
        <v/>
      </c>
      <c r="AK16" s="148"/>
      <c r="AL16" s="158"/>
      <c r="AM16" s="149"/>
      <c r="AN16" s="150"/>
      <c r="AO16" s="151"/>
      <c r="AP16" s="152"/>
      <c r="AQ16" s="153"/>
      <c r="AR16" s="154"/>
    </row>
    <row r="17" spans="1:45" s="110" customFormat="1" ht="21" customHeight="1">
      <c r="A17" s="82"/>
      <c r="B17" s="102" t="str">
        <f>B16</f>
        <v>Benko (GBK)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Weiss (POT)</v>
      </c>
      <c r="L17" s="139"/>
      <c r="M17" s="112">
        <f>C11</f>
        <v>34</v>
      </c>
      <c r="N17" s="115"/>
      <c r="O17" s="114">
        <f>F11</f>
        <v>50</v>
      </c>
      <c r="P17" s="112"/>
      <c r="Q17" s="115"/>
      <c r="R17" s="114"/>
      <c r="S17" s="112">
        <f>C13</f>
        <v>20</v>
      </c>
      <c r="T17" s="115"/>
      <c r="U17" s="114">
        <f>F13</f>
        <v>49</v>
      </c>
      <c r="V17" s="112"/>
      <c r="W17" s="115"/>
      <c r="X17" s="114"/>
      <c r="Y17" s="112"/>
      <c r="Z17" s="113"/>
      <c r="AA17" s="114"/>
      <c r="AB17" s="112">
        <f>I19</f>
        <v>33</v>
      </c>
      <c r="AC17" s="115"/>
      <c r="AD17" s="114">
        <f>F19</f>
        <v>50</v>
      </c>
      <c r="AE17" s="155"/>
      <c r="AF17" s="156"/>
      <c r="AG17" s="156"/>
      <c r="AH17" s="123">
        <f>AH14</f>
        <v>1.0880000000000001</v>
      </c>
      <c r="AI17" s="123">
        <f>AI14</f>
        <v>1.333</v>
      </c>
      <c r="AJ17" s="123">
        <f>AJ14</f>
        <v>8</v>
      </c>
      <c r="AK17" s="157"/>
      <c r="AL17" s="158"/>
      <c r="AM17" s="149"/>
      <c r="AN17" s="159"/>
      <c r="AO17" s="123">
        <f>AO14</f>
        <v>40</v>
      </c>
      <c r="AP17" s="123">
        <f>AP14</f>
        <v>40</v>
      </c>
      <c r="AQ17" s="123">
        <f>AQ14</f>
        <v>0</v>
      </c>
      <c r="AR17" s="123">
        <f>AR14</f>
        <v>300</v>
      </c>
    </row>
    <row r="18" spans="1:45" ht="32" customHeight="1">
      <c r="A18" s="82"/>
      <c r="B18" s="102" t="str">
        <f>B17</f>
        <v>Benko (GBK)</v>
      </c>
      <c r="C18" s="103">
        <v>19</v>
      </c>
      <c r="D18" s="104">
        <v>3</v>
      </c>
      <c r="E18" s="105">
        <f t="shared" si="0"/>
        <v>0.51300000000000001</v>
      </c>
      <c r="F18" s="106">
        <v>37</v>
      </c>
      <c r="G18" s="105">
        <f t="shared" si="1"/>
        <v>1.081</v>
      </c>
      <c r="H18" s="107">
        <v>7</v>
      </c>
      <c r="I18" s="108">
        <v>40</v>
      </c>
      <c r="J18" s="109" t="str">
        <f>A8</f>
        <v>Müller (BCE)</v>
      </c>
      <c r="L18" s="127" t="str">
        <f>A9</f>
        <v>Habermann (BIG)</v>
      </c>
      <c r="M18" s="128"/>
      <c r="N18" s="129">
        <f>IF(O17&gt;0,SIGN(M17-Y5)+1,"")</f>
        <v>0</v>
      </c>
      <c r="O18" s="130"/>
      <c r="P18" s="128"/>
      <c r="Q18" s="129"/>
      <c r="R18" s="130"/>
      <c r="S18" s="128"/>
      <c r="T18" s="129">
        <f>IF(U17&gt;0,SIGN(S17-Y11)+1,"")</f>
        <v>0</v>
      </c>
      <c r="U18" s="130"/>
      <c r="V18" s="128"/>
      <c r="W18" s="129"/>
      <c r="X18" s="130"/>
      <c r="Y18" s="128"/>
      <c r="Z18" s="129"/>
      <c r="AA18" s="130"/>
      <c r="AB18" s="128"/>
      <c r="AC18" s="129">
        <f>IF(AD17&gt;0,SIGN(AB17-Y20)+1,"")</f>
        <v>2</v>
      </c>
      <c r="AD18" s="130"/>
      <c r="AE18" s="131">
        <f>SUM(N18:AD18)</f>
        <v>2</v>
      </c>
      <c r="AF18" s="132">
        <f>SUM(M17,P17,S17,V17,Y17,AB17)</f>
        <v>87</v>
      </c>
      <c r="AG18" s="132">
        <f>SUM(O17,R17,U17,X17,AA17,AD17)</f>
        <v>149</v>
      </c>
      <c r="AH18" s="133">
        <f>IF(AF18&gt;0,ROUNDDOWN(AF18/AG18,3),"")</f>
        <v>0.58299999999999996</v>
      </c>
      <c r="AI18" s="133">
        <f>IF(MAX(N19,Q19,T19,W19,Z19,AC19)=0,"—",MAX(N19,Q19,T19,W19,Z19,AC19))</f>
        <v>0.66</v>
      </c>
      <c r="AJ18" s="132">
        <f>MAX(O19,R19,U19,X19,AA19,AD19)</f>
        <v>4</v>
      </c>
      <c r="AK18" s="134">
        <f>IF(AG18=0,"",IF(AH18&gt;E2,"Ü",RANK(AN18,AN6:AN22,0)))</f>
        <v>5</v>
      </c>
      <c r="AL18" s="135" t="str">
        <f>IF(AH18&lt;$C$2,"ê","")</f>
        <v/>
      </c>
      <c r="AM18" s="136"/>
      <c r="AN18" s="137">
        <f>IF(AH18&gt;AR17,"Ü",AE18+AH18/AP18)</f>
        <v>2.0145749999999998</v>
      </c>
      <c r="AO18" s="133">
        <f>AE18+AH18/AO17</f>
        <v>2.0145749999999998</v>
      </c>
      <c r="AP18" s="132">
        <f>AP17</f>
        <v>40</v>
      </c>
      <c r="AQ18" s="132">
        <f>AQ17</f>
        <v>0</v>
      </c>
      <c r="AR18" s="132">
        <f>AR17</f>
        <v>300</v>
      </c>
      <c r="AS18" s="138">
        <f>COUNT(N18:AD18)</f>
        <v>3</v>
      </c>
    </row>
    <row r="19" spans="1:45" s="59" customFormat="1" ht="21" customHeight="1">
      <c r="A19" s="82"/>
      <c r="B19" s="102" t="str">
        <f>B18</f>
        <v>Benko (GBK)</v>
      </c>
      <c r="C19" s="103">
        <v>20</v>
      </c>
      <c r="D19" s="104">
        <v>2</v>
      </c>
      <c r="E19" s="105">
        <f t="shared" si="0"/>
        <v>0.4</v>
      </c>
      <c r="F19" s="106">
        <v>50</v>
      </c>
      <c r="G19" s="105">
        <f t="shared" si="1"/>
        <v>0.66</v>
      </c>
      <c r="H19" s="107">
        <v>4</v>
      </c>
      <c r="I19" s="108">
        <v>33</v>
      </c>
      <c r="J19" s="109" t="str">
        <f>A9</f>
        <v>Habermann (BIG)</v>
      </c>
      <c r="L19" s="139"/>
      <c r="M19" s="260">
        <f>IF(O17&gt;0,ROUNDDOWN(M17/O17,3),"")</f>
        <v>0.68</v>
      </c>
      <c r="N19" s="144" t="str">
        <f>IF(N18&gt;0,M19,"")</f>
        <v/>
      </c>
      <c r="O19" s="142">
        <f>D11</f>
        <v>3</v>
      </c>
      <c r="P19" s="260"/>
      <c r="Q19" s="144"/>
      <c r="R19" s="142"/>
      <c r="S19" s="260">
        <f>IF(U17&gt;0,ROUNDDOWN(S17/U17,3),"")</f>
        <v>0.40799999999999997</v>
      </c>
      <c r="T19" s="144" t="str">
        <f>IF(T18&gt;0,S19,"")</f>
        <v/>
      </c>
      <c r="U19" s="142">
        <f>D13</f>
        <v>3</v>
      </c>
      <c r="V19" s="260"/>
      <c r="W19" s="144"/>
      <c r="X19" s="142"/>
      <c r="Y19" s="140" t="s">
        <v>48</v>
      </c>
      <c r="Z19" s="141" t="s">
        <v>48</v>
      </c>
      <c r="AA19" s="142"/>
      <c r="AB19" s="260">
        <f>IF(AD17&gt;0,ROUNDDOWN(AB17/AD17,3),"")</f>
        <v>0.66</v>
      </c>
      <c r="AC19" s="144">
        <f>IF(AC18&gt;0,AB19,"")</f>
        <v>0.66</v>
      </c>
      <c r="AD19" s="142">
        <f>H19</f>
        <v>4</v>
      </c>
      <c r="AE19" s="145"/>
      <c r="AF19" s="146"/>
      <c r="AG19" s="146"/>
      <c r="AH19" s="147" t="str">
        <f>IF(AH17=AH18,"¯¯¯¯¯¯","")</f>
        <v/>
      </c>
      <c r="AI19" s="147" t="str">
        <f>IF(AI17=AI18,"¯¯¯¯¯","")</f>
        <v/>
      </c>
      <c r="AJ19" s="147" t="str">
        <f>IF(AJ17=AJ18,"¯¯¯","")</f>
        <v/>
      </c>
      <c r="AK19" s="148"/>
      <c r="AL19" s="158"/>
      <c r="AM19" s="149"/>
      <c r="AN19" s="150"/>
      <c r="AO19" s="151"/>
      <c r="AP19" s="152"/>
      <c r="AQ19" s="153"/>
      <c r="AR19" s="154"/>
    </row>
    <row r="20" spans="1:45" s="110" customFormat="1" ht="21" customHeight="1">
      <c r="A20" s="82"/>
      <c r="B20" s="160"/>
      <c r="C20" s="160"/>
      <c r="D20" s="160"/>
      <c r="E20" s="161"/>
      <c r="F20" s="160"/>
      <c r="G20" s="105" t="str">
        <f t="shared" si="1"/>
        <v/>
      </c>
      <c r="H20" s="160"/>
      <c r="I20" s="160"/>
      <c r="J20" s="160"/>
      <c r="L20" s="139"/>
      <c r="M20" s="112"/>
      <c r="N20" s="115"/>
      <c r="O20" s="114"/>
      <c r="P20" s="112">
        <f>C16</f>
        <v>10</v>
      </c>
      <c r="Q20" s="115"/>
      <c r="R20" s="114">
        <f>F16</f>
        <v>33</v>
      </c>
      <c r="S20" s="112"/>
      <c r="T20" s="115"/>
      <c r="U20" s="114"/>
      <c r="V20" s="112">
        <f>C18</f>
        <v>19</v>
      </c>
      <c r="W20" s="115"/>
      <c r="X20" s="114">
        <f>F18</f>
        <v>37</v>
      </c>
      <c r="Y20" s="112">
        <f>C19</f>
        <v>20</v>
      </c>
      <c r="Z20" s="115"/>
      <c r="AA20" s="114">
        <f>F19</f>
        <v>50</v>
      </c>
      <c r="AB20" s="112"/>
      <c r="AC20" s="113"/>
      <c r="AD20" s="114"/>
      <c r="AE20" s="155"/>
      <c r="AF20" s="156"/>
      <c r="AG20" s="156"/>
      <c r="AH20" s="123">
        <f>AH17</f>
        <v>1.0880000000000001</v>
      </c>
      <c r="AI20" s="123">
        <f>AI17</f>
        <v>1.333</v>
      </c>
      <c r="AJ20" s="123">
        <f>AJ17</f>
        <v>8</v>
      </c>
      <c r="AK20" s="157"/>
      <c r="AL20" s="158"/>
      <c r="AM20" s="149"/>
      <c r="AN20" s="159"/>
      <c r="AO20" s="123">
        <f>AO17</f>
        <v>40</v>
      </c>
      <c r="AP20" s="123">
        <f>AP17</f>
        <v>40</v>
      </c>
      <c r="AQ20" s="123">
        <f>AQ17</f>
        <v>0</v>
      </c>
      <c r="AR20" s="123">
        <f>AR17</f>
        <v>300</v>
      </c>
    </row>
    <row r="21" spans="1:45" ht="32" customHeight="1">
      <c r="A21" s="82"/>
      <c r="B21" s="160"/>
      <c r="C21" s="160"/>
      <c r="D21" s="160"/>
      <c r="E21" s="161"/>
      <c r="F21" s="160"/>
      <c r="G21" s="105" t="str">
        <f t="shared" si="1"/>
        <v/>
      </c>
      <c r="H21" s="160"/>
      <c r="I21" s="160"/>
      <c r="J21" s="160"/>
      <c r="L21" s="127" t="str">
        <f>A10</f>
        <v>Benko (GBK)</v>
      </c>
      <c r="M21" s="128"/>
      <c r="N21" s="129"/>
      <c r="O21" s="129"/>
      <c r="P21" s="128"/>
      <c r="Q21" s="129">
        <f>IF(R20&gt;0,SIGN(P20-AB8)+1,"")</f>
        <v>0</v>
      </c>
      <c r="R21" s="130"/>
      <c r="S21" s="128"/>
      <c r="T21" s="129"/>
      <c r="U21" s="130"/>
      <c r="V21" s="128"/>
      <c r="W21" s="129">
        <f>IF(X20&gt;0,SIGN(V20-AB14)+1,"")</f>
        <v>0</v>
      </c>
      <c r="X21" s="130"/>
      <c r="Y21" s="128"/>
      <c r="Z21" s="129">
        <f>IF(AA20&gt;0,SIGN(Y20-AB17)+1,"")</f>
        <v>0</v>
      </c>
      <c r="AA21" s="130"/>
      <c r="AB21" s="128"/>
      <c r="AC21" s="129"/>
      <c r="AD21" s="130"/>
      <c r="AE21" s="131">
        <f>SUM(N21:AD21)</f>
        <v>0</v>
      </c>
      <c r="AF21" s="132">
        <f>SUM(M20,P20,S20,V20,Y20,AB20)</f>
        <v>49</v>
      </c>
      <c r="AG21" s="132">
        <f>SUM(O20,R20,U20,X20,AA20,AD20)</f>
        <v>120</v>
      </c>
      <c r="AH21" s="133">
        <f>IF(AF21&gt;0,ROUNDDOWN(AF21/AG21,3),"")</f>
        <v>0.40799999999999997</v>
      </c>
      <c r="AI21" s="133" t="str">
        <f>IF(MAX(N22,Q22,T22,W22,Z22,AC22)=0,"—",MAX(N22,Q22,T22,W22,Z22,AC22))</f>
        <v>—</v>
      </c>
      <c r="AJ21" s="132">
        <f>MAX(O22,R22,U22,X22,AA22,AD22)</f>
        <v>3</v>
      </c>
      <c r="AK21" s="134">
        <f>IF(AG21=0,"",IF(AH21&gt;E2,"Ü",RANK(AN21,AN6:AN22,0)))</f>
        <v>6</v>
      </c>
      <c r="AL21" s="135" t="str">
        <f>IF(AH21&lt;$C$2,"ê","")</f>
        <v/>
      </c>
      <c r="AM21" s="136"/>
      <c r="AN21" s="137">
        <f>IF(AH21&gt;AR20,"Ü",AE21+AH21/AP21)</f>
        <v>1.0199999999999999E-2</v>
      </c>
      <c r="AO21" s="133">
        <f>AE21+AH21/AO20</f>
        <v>1.0199999999999999E-2</v>
      </c>
      <c r="AP21" s="132">
        <f>AP20</f>
        <v>40</v>
      </c>
      <c r="AQ21" s="132">
        <f>AQ20</f>
        <v>0</v>
      </c>
      <c r="AR21" s="132">
        <f>AR20</f>
        <v>300</v>
      </c>
      <c r="AS21" s="138">
        <f>COUNT(N21:AD21)</f>
        <v>3</v>
      </c>
    </row>
    <row r="22" spans="1:45" s="59" customFormat="1" ht="21" customHeight="1" thickBot="1">
      <c r="A22" s="110"/>
      <c r="B22" s="160"/>
      <c r="C22" s="160"/>
      <c r="D22" s="160"/>
      <c r="E22" s="161"/>
      <c r="F22" s="160"/>
      <c r="G22" s="105" t="str">
        <f t="shared" si="1"/>
        <v/>
      </c>
      <c r="H22" s="160"/>
      <c r="I22" s="160"/>
      <c r="J22" s="160"/>
      <c r="L22" s="139"/>
      <c r="M22" s="260"/>
      <c r="N22" s="144"/>
      <c r="O22" s="142"/>
      <c r="P22" s="260">
        <f>IF(R20&gt;0,ROUNDDOWN(P20/R20,3),"")</f>
        <v>0.30299999999999999</v>
      </c>
      <c r="Q22" s="144" t="str">
        <f>IF(Q21&gt;0,P22,"")</f>
        <v/>
      </c>
      <c r="R22" s="142">
        <f>D16</f>
        <v>2</v>
      </c>
      <c r="S22" s="260"/>
      <c r="T22" s="144"/>
      <c r="U22" s="142"/>
      <c r="V22" s="260">
        <f>IF(X20&gt;0,ROUNDDOWN(V20/X20,3),"")</f>
        <v>0.51300000000000001</v>
      </c>
      <c r="W22" s="144" t="str">
        <f>IF(W21&gt;0,V22,"")</f>
        <v/>
      </c>
      <c r="X22" s="142">
        <f>D18</f>
        <v>3</v>
      </c>
      <c r="Y22" s="260">
        <f>IF(AA20&gt;0,ROUNDDOWN(Y20/AA20,3),"")</f>
        <v>0.4</v>
      </c>
      <c r="Z22" s="144" t="str">
        <f>IF(Z21&gt;0,Y22,"")</f>
        <v/>
      </c>
      <c r="AA22" s="142">
        <f>D19</f>
        <v>2</v>
      </c>
      <c r="AB22" s="140" t="s">
        <v>48</v>
      </c>
      <c r="AC22" s="141" t="s">
        <v>48</v>
      </c>
      <c r="AD22" s="142"/>
      <c r="AE22" s="145"/>
      <c r="AF22" s="146"/>
      <c r="AG22" s="146"/>
      <c r="AH22" s="147" t="str">
        <f>IF(AH20=AH21,"¯¯¯¯¯¯","")</f>
        <v/>
      </c>
      <c r="AI22" s="147" t="str">
        <f>IF(AI20=AI21,"¯¯¯¯¯","")</f>
        <v/>
      </c>
      <c r="AJ22" s="147" t="str">
        <f>IF(AJ20=AJ21,"¯¯¯","")</f>
        <v/>
      </c>
      <c r="AK22" s="148"/>
      <c r="AL22" s="158"/>
      <c r="AM22" s="149"/>
      <c r="AN22" s="150"/>
      <c r="AO22" s="151"/>
      <c r="AP22" s="152"/>
      <c r="AQ22" s="153"/>
      <c r="AR22" s="154"/>
    </row>
    <row r="23" spans="1:45" ht="15.75" customHeight="1" thickTop="1" thickBot="1">
      <c r="A23" s="162"/>
      <c r="B23" s="160"/>
      <c r="C23" s="160"/>
      <c r="D23" s="160"/>
      <c r="E23" s="161"/>
      <c r="F23" s="160"/>
      <c r="G23" s="105" t="str">
        <f t="shared" si="1"/>
        <v/>
      </c>
      <c r="H23" s="160"/>
      <c r="I23" s="160"/>
      <c r="J23" s="160"/>
      <c r="M23" s="164"/>
      <c r="N23" s="165"/>
      <c r="O23" s="164"/>
      <c r="P23" s="164"/>
      <c r="Q23" s="165"/>
      <c r="R23" s="164"/>
      <c r="S23" s="164"/>
      <c r="T23" s="165"/>
      <c r="U23" s="164"/>
      <c r="V23" s="164"/>
      <c r="W23" s="165"/>
      <c r="X23" s="164"/>
      <c r="Y23" s="164"/>
      <c r="Z23" s="165"/>
      <c r="AA23" s="164"/>
      <c r="AB23" s="376" t="s">
        <v>141</v>
      </c>
      <c r="AC23" s="377"/>
      <c r="AD23" s="378"/>
      <c r="AE23" s="379"/>
      <c r="AF23" s="379">
        <f>SUM(AF6:AF21)</f>
        <v>728</v>
      </c>
      <c r="AG23" s="379">
        <f>SUM(AG6:AG21)</f>
        <v>928</v>
      </c>
      <c r="AH23" s="380">
        <f>ROUNDDOWN(AF23/AG23,3)</f>
        <v>0.78400000000000003</v>
      </c>
      <c r="AI23" s="167"/>
      <c r="AJ23" s="166"/>
      <c r="AK23" s="166"/>
      <c r="AL23" s="168"/>
      <c r="AM23" s="169"/>
    </row>
    <row r="24" spans="1:45" ht="15.75" customHeight="1" thickTop="1">
      <c r="A24" s="162"/>
      <c r="B24" s="160"/>
      <c r="C24" s="160"/>
      <c r="D24" s="160"/>
      <c r="E24" s="161"/>
      <c r="F24" s="160"/>
      <c r="G24" s="105" t="str">
        <f t="shared" si="1"/>
        <v/>
      </c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  <c r="AE24" s="266"/>
    </row>
    <row r="25" spans="1:45" ht="15.75" customHeight="1">
      <c r="A25" s="162"/>
      <c r="B25" s="160"/>
      <c r="C25" s="160"/>
      <c r="D25" s="160"/>
      <c r="E25" s="161"/>
      <c r="F25" s="160"/>
      <c r="G25" s="105" t="str">
        <f t="shared" si="1"/>
        <v/>
      </c>
      <c r="H25" s="160"/>
      <c r="I25" s="160"/>
      <c r="J25" s="160"/>
      <c r="K25" s="72"/>
      <c r="P25" s="72"/>
      <c r="Q25" s="72"/>
      <c r="R25" s="72"/>
      <c r="AN25" s="172"/>
    </row>
    <row r="26" spans="1:45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N26" s="172"/>
      <c r="AO26" s="447" t="s">
        <v>44</v>
      </c>
    </row>
    <row r="27" spans="1:45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K27" s="449" t="s">
        <v>42</v>
      </c>
      <c r="AN27" s="172"/>
      <c r="AO27" s="447"/>
      <c r="AP27" s="451" t="s">
        <v>45</v>
      </c>
      <c r="AS27" s="445" t="str">
        <f>AS4</f>
        <v>Spiele</v>
      </c>
    </row>
    <row r="28" spans="1:45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K28" s="449"/>
      <c r="AN28" s="172"/>
      <c r="AO28" s="447"/>
      <c r="AP28" s="451"/>
      <c r="AS28" s="445"/>
    </row>
    <row r="29" spans="1:45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K29" s="449"/>
      <c r="AN29" s="172"/>
      <c r="AO29" s="447"/>
      <c r="AP29" s="451"/>
      <c r="AS29" s="445"/>
    </row>
    <row r="30" spans="1:45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175" t="s">
        <v>16</v>
      </c>
      <c r="AI30" s="176" t="s">
        <v>41</v>
      </c>
      <c r="AJ30" s="177" t="s">
        <v>17</v>
      </c>
      <c r="AK30" s="450"/>
      <c r="AN30" s="178"/>
      <c r="AO30" s="448"/>
      <c r="AP30" s="452"/>
      <c r="AS30" s="446"/>
    </row>
    <row r="31" spans="1:45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Makik (WBA)</v>
      </c>
      <c r="AE31" s="181">
        <f t="shared" ref="AE31:AK31" si="3">AE6</f>
        <v>2</v>
      </c>
      <c r="AF31" s="181">
        <f t="shared" si="3"/>
        <v>149</v>
      </c>
      <c r="AG31" s="181">
        <f t="shared" si="3"/>
        <v>182</v>
      </c>
      <c r="AH31" s="181">
        <f t="shared" si="3"/>
        <v>0.81799999999999995</v>
      </c>
      <c r="AI31" s="182">
        <f t="shared" si="3"/>
        <v>0.7</v>
      </c>
      <c r="AJ31" s="183">
        <f t="shared" si="3"/>
        <v>6</v>
      </c>
      <c r="AK31" s="181">
        <f t="shared" si="3"/>
        <v>4</v>
      </c>
      <c r="AN31" s="184"/>
      <c r="AO31" s="182">
        <f>AO6</f>
        <v>2.0204499999999999</v>
      </c>
      <c r="AP31" s="181">
        <f>AP6</f>
        <v>40</v>
      </c>
      <c r="AQ31" s="181"/>
      <c r="AR31" s="181"/>
      <c r="AS31" s="185">
        <f>AS6</f>
        <v>4</v>
      </c>
    </row>
    <row r="32" spans="1:45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Stenzel (AUG)</v>
      </c>
      <c r="AE32" s="181">
        <f t="shared" ref="AE32:AK32" si="4">AE9</f>
        <v>8</v>
      </c>
      <c r="AF32" s="181">
        <f t="shared" si="4"/>
        <v>160</v>
      </c>
      <c r="AG32" s="181">
        <f t="shared" si="4"/>
        <v>147</v>
      </c>
      <c r="AH32" s="181">
        <f t="shared" si="4"/>
        <v>1.0880000000000001</v>
      </c>
      <c r="AI32" s="182">
        <f t="shared" si="4"/>
        <v>1.333</v>
      </c>
      <c r="AJ32" s="183">
        <f t="shared" si="4"/>
        <v>8</v>
      </c>
      <c r="AK32" s="181">
        <f t="shared" si="4"/>
        <v>1</v>
      </c>
      <c r="AN32" s="184"/>
      <c r="AO32" s="182">
        <f>AO9</f>
        <v>8.0272000000000006</v>
      </c>
      <c r="AP32" s="181">
        <f>AP9</f>
        <v>40</v>
      </c>
      <c r="AS32" s="185">
        <f>AS9</f>
        <v>4</v>
      </c>
    </row>
    <row r="33" spans="1:45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Weiss (POT)</v>
      </c>
      <c r="AE33" s="181">
        <f t="shared" ref="AE33:AK33" si="5">AE12</f>
        <v>4</v>
      </c>
      <c r="AF33" s="181">
        <f t="shared" si="5"/>
        <v>127</v>
      </c>
      <c r="AG33" s="181">
        <f t="shared" si="5"/>
        <v>176</v>
      </c>
      <c r="AH33" s="181">
        <f t="shared" si="5"/>
        <v>0.72099999999999997</v>
      </c>
      <c r="AI33" s="182">
        <f t="shared" si="5"/>
        <v>0.90900000000000003</v>
      </c>
      <c r="AJ33" s="183">
        <f t="shared" si="5"/>
        <v>5</v>
      </c>
      <c r="AK33" s="181">
        <f t="shared" si="5"/>
        <v>3</v>
      </c>
      <c r="AN33" s="184"/>
      <c r="AO33" s="182">
        <f>AO12</f>
        <v>4.0180249999999997</v>
      </c>
      <c r="AP33" s="181">
        <f>AP12</f>
        <v>40</v>
      </c>
      <c r="AS33" s="185">
        <f>AS12</f>
        <v>4</v>
      </c>
    </row>
    <row r="34" spans="1:45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Müller (BCE)</v>
      </c>
      <c r="AE34" s="181">
        <f t="shared" ref="AE34:AK34" si="6">AE15</f>
        <v>6</v>
      </c>
      <c r="AF34" s="181">
        <f t="shared" si="6"/>
        <v>156</v>
      </c>
      <c r="AG34" s="181">
        <f t="shared" si="6"/>
        <v>154</v>
      </c>
      <c r="AH34" s="181">
        <f t="shared" si="6"/>
        <v>1.012</v>
      </c>
      <c r="AI34" s="182">
        <f t="shared" si="6"/>
        <v>1.081</v>
      </c>
      <c r="AJ34" s="183">
        <f t="shared" si="6"/>
        <v>7</v>
      </c>
      <c r="AK34" s="181">
        <f t="shared" si="6"/>
        <v>2</v>
      </c>
      <c r="AN34" s="184"/>
      <c r="AO34" s="182">
        <f>AO15</f>
        <v>6.0252999999999997</v>
      </c>
      <c r="AP34" s="181">
        <f>AP15</f>
        <v>40</v>
      </c>
      <c r="AS34" s="185">
        <f>AS15</f>
        <v>4</v>
      </c>
    </row>
    <row r="35" spans="1:45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Habermann (BIG)</v>
      </c>
      <c r="AE35" s="181">
        <f t="shared" ref="AE35:AK35" si="7">AE18</f>
        <v>2</v>
      </c>
      <c r="AF35" s="181">
        <f t="shared" si="7"/>
        <v>87</v>
      </c>
      <c r="AG35" s="181">
        <f t="shared" si="7"/>
        <v>149</v>
      </c>
      <c r="AH35" s="181">
        <f t="shared" si="7"/>
        <v>0.58299999999999996</v>
      </c>
      <c r="AI35" s="182">
        <f t="shared" si="7"/>
        <v>0.66</v>
      </c>
      <c r="AJ35" s="183">
        <f t="shared" si="7"/>
        <v>4</v>
      </c>
      <c r="AK35" s="181">
        <f t="shared" si="7"/>
        <v>5</v>
      </c>
      <c r="AN35" s="184"/>
      <c r="AO35" s="182">
        <f>AO18</f>
        <v>2.0145749999999998</v>
      </c>
      <c r="AP35" s="181">
        <f>AP18</f>
        <v>40</v>
      </c>
      <c r="AS35" s="185">
        <f>AS18</f>
        <v>3</v>
      </c>
    </row>
    <row r="36" spans="1:45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Benko (GBK)</v>
      </c>
      <c r="AE36" s="181">
        <f t="shared" ref="AE36:AK36" si="8">AE21</f>
        <v>0</v>
      </c>
      <c r="AF36" s="181">
        <f t="shared" si="8"/>
        <v>49</v>
      </c>
      <c r="AG36" s="181">
        <f t="shared" si="8"/>
        <v>120</v>
      </c>
      <c r="AH36" s="181">
        <f t="shared" si="8"/>
        <v>0.40799999999999997</v>
      </c>
      <c r="AI36" s="182" t="str">
        <f t="shared" si="8"/>
        <v>—</v>
      </c>
      <c r="AJ36" s="183">
        <f t="shared" si="8"/>
        <v>3</v>
      </c>
      <c r="AK36" s="181">
        <f t="shared" si="8"/>
        <v>6</v>
      </c>
      <c r="AN36" s="184"/>
      <c r="AO36" s="182">
        <f>AO21</f>
        <v>1.0199999999999999E-2</v>
      </c>
      <c r="AP36" s="181">
        <f>AP21</f>
        <v>40</v>
      </c>
      <c r="AS36" s="185">
        <f>AS21</f>
        <v>3</v>
      </c>
    </row>
    <row r="37" spans="1:45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I37" s="182"/>
      <c r="AJ37" s="183"/>
      <c r="AK37" s="181"/>
      <c r="AN37" s="184"/>
      <c r="AO37" s="182"/>
      <c r="AP37" s="181"/>
      <c r="AS37" s="185"/>
    </row>
    <row r="38" spans="1:45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728</v>
      </c>
      <c r="W38" s="188"/>
      <c r="AE38" s="181"/>
      <c r="AF38" s="181"/>
      <c r="AG38" s="181"/>
      <c r="AH38" s="181"/>
      <c r="AI38" s="182"/>
      <c r="AJ38" s="183"/>
      <c r="AK38" s="181"/>
      <c r="AN38" s="184"/>
      <c r="AO38" s="182"/>
      <c r="AP38" s="181"/>
      <c r="AS38" s="185"/>
    </row>
    <row r="39" spans="1:45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928</v>
      </c>
      <c r="W39" s="188"/>
      <c r="AE39" s="181"/>
      <c r="AF39" s="181"/>
      <c r="AG39" s="181"/>
      <c r="AH39" s="181"/>
      <c r="AI39" s="182"/>
      <c r="AJ39" s="183"/>
      <c r="AK39" s="181"/>
      <c r="AN39" s="184"/>
      <c r="AO39" s="182"/>
      <c r="AP39" s="189"/>
      <c r="AS39" s="185"/>
    </row>
    <row r="40" spans="1:45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0.78448275862068961</v>
      </c>
      <c r="W40" s="188"/>
      <c r="AE40" s="181"/>
      <c r="AF40" s="181"/>
      <c r="AG40" s="181"/>
      <c r="AH40" s="181"/>
      <c r="AI40" s="182"/>
      <c r="AJ40" s="183"/>
      <c r="AK40" s="181"/>
      <c r="AN40" s="184"/>
      <c r="AO40" s="182"/>
      <c r="AP40" s="189"/>
      <c r="AS40" s="185"/>
    </row>
    <row r="41" spans="1:45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I41" s="182"/>
      <c r="AJ41" s="183"/>
      <c r="AK41" s="181"/>
      <c r="AN41" s="181"/>
      <c r="AO41" s="182"/>
      <c r="AP41" s="181"/>
      <c r="AS41" s="185"/>
    </row>
    <row r="42" spans="1:45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I42" s="182"/>
      <c r="AJ42" s="183"/>
      <c r="AK42" s="181"/>
      <c r="AN42" s="181"/>
      <c r="AO42" s="182"/>
      <c r="AP42" s="181"/>
      <c r="AS42" s="185"/>
    </row>
    <row r="43" spans="1:45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I43" s="182"/>
      <c r="AJ43" s="183"/>
      <c r="AK43" s="181"/>
      <c r="AN43" s="181"/>
      <c r="AO43" s="182"/>
      <c r="AP43" s="181"/>
      <c r="AS43" s="185"/>
    </row>
    <row r="44" spans="1:45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I44" s="182"/>
      <c r="AJ44" s="183"/>
      <c r="AK44" s="181"/>
      <c r="AN44" s="181"/>
      <c r="AO44" s="182"/>
      <c r="AP44" s="181"/>
      <c r="AS44" s="185"/>
    </row>
    <row r="45" spans="1:45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I45" s="182"/>
      <c r="AJ45" s="183"/>
      <c r="AK45" s="181"/>
      <c r="AN45" s="181"/>
      <c r="AO45" s="182"/>
      <c r="AP45" s="181"/>
      <c r="AS45" s="185"/>
    </row>
    <row r="46" spans="1:45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5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5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16">
    <mergeCell ref="AS27:AS30"/>
    <mergeCell ref="AO26:AO30"/>
    <mergeCell ref="AE27:AE30"/>
    <mergeCell ref="AF27:AF30"/>
    <mergeCell ref="AG27:AG30"/>
    <mergeCell ref="AK27:AK30"/>
    <mergeCell ref="AP27:AP30"/>
    <mergeCell ref="L1:AK1"/>
    <mergeCell ref="L2:AK2"/>
    <mergeCell ref="L3:AK3"/>
    <mergeCell ref="M4:O4"/>
    <mergeCell ref="P4:R4"/>
    <mergeCell ref="S4:U4"/>
    <mergeCell ref="V4:X4"/>
    <mergeCell ref="Y4:AA4"/>
    <mergeCell ref="AB4:AD4"/>
  </mergeCells>
  <phoneticPr fontId="9" type="noConversion"/>
  <conditionalFormatting sqref="Q6 T6 W6 Z6 AC6 AC9 Z9 W9 T9 N9 N12 Q12 W12 Z12:AA12 AC12 AC15 Z15 T15 Q15 N15 N18 Q18 T18 N21:O21 W18 Q21 T21 W21 AC18 Z21">
    <cfRule type="cellIs" dxfId="15" priority="15" stopIfTrue="1" operator="equal">
      <formula>1</formula>
    </cfRule>
  </conditionalFormatting>
  <conditionalFormatting sqref="M22:AC22 AE22 M5:AD5 M13:AE14 M7:AE8 AF15:AK22 M10:AE11 M16:AE17 M19:AE20 AF6:AJ12">
    <cfRule type="cellIs" dxfId="14" priority="16" stopIfTrue="1" operator="equal">
      <formula>0</formula>
    </cfRule>
  </conditionalFormatting>
  <conditionalFormatting sqref="Q6 T6 W6 Z6 AC6 AC9 Z9 W9 T9 N9 N12 Q12 W12 Z12:AA12 AC12 AC15 Z15 T15 Q15 N15 N18 Q18 T18">
    <cfRule type="cellIs" dxfId="13" priority="13" stopIfTrue="1" operator="equal">
      <formula>2</formula>
    </cfRule>
    <cfRule type="cellIs" dxfId="12" priority="14" stopIfTrue="1" operator="equal">
      <formula>0</formula>
    </cfRule>
  </conditionalFormatting>
  <conditionalFormatting sqref="W18">
    <cfRule type="cellIs" dxfId="11" priority="11" stopIfTrue="1" operator="equal">
      <formula>2</formula>
    </cfRule>
    <cfRule type="cellIs" dxfId="10" priority="12" stopIfTrue="1" operator="equal">
      <formula>0</formula>
    </cfRule>
  </conditionalFormatting>
  <conditionalFormatting sqref="Q21">
    <cfRule type="cellIs" dxfId="9" priority="9" stopIfTrue="1" operator="equal">
      <formula>2</formula>
    </cfRule>
    <cfRule type="cellIs" dxfId="8" priority="10" stopIfTrue="1" operator="equal">
      <formula>0</formula>
    </cfRule>
  </conditionalFormatting>
  <conditionalFormatting sqref="T21">
    <cfRule type="cellIs" dxfId="7" priority="7" stopIfTrue="1" operator="equal">
      <formula>2</formula>
    </cfRule>
    <cfRule type="cellIs" dxfId="6" priority="8" stopIfTrue="1" operator="equal">
      <formula>0</formula>
    </cfRule>
  </conditionalFormatting>
  <conditionalFormatting sqref="W21">
    <cfRule type="cellIs" dxfId="5" priority="5" stopIfTrue="1" operator="equal">
      <formula>2</formula>
    </cfRule>
    <cfRule type="cellIs" dxfId="4" priority="6" stopIfTrue="1" operator="equal">
      <formula>0</formula>
    </cfRule>
  </conditionalFormatting>
  <conditionalFormatting sqref="AC18">
    <cfRule type="cellIs" dxfId="3" priority="3" stopIfTrue="1" operator="equal">
      <formula>2</formula>
    </cfRule>
    <cfRule type="cellIs" dxfId="2" priority="4" stopIfTrue="1" operator="equal">
      <formula>0</formula>
    </cfRule>
  </conditionalFormatting>
  <conditionalFormatting sqref="Z21">
    <cfRule type="cellIs" dxfId="1" priority="1" stopIfTrue="1" operator="equal">
      <formula>2</formula>
    </cfRule>
    <cfRule type="cellIs" dxfId="0" priority="2" stopIfTrue="1" operator="equal">
      <formula>0</formula>
    </cfRule>
  </conditionalFormatting>
  <printOptions horizontalCentered="1" verticalCentered="1" gridLinesSet="0"/>
  <pageMargins left="0" right="0" top="0.12000000000000001" bottom="0.51" header="0" footer="0"/>
  <pageSetup paperSize="9" scale="84" pageOrder="overThenDown" orientation="landscape" horizontalDpi="300" verticalDpi="300"/>
  <headerFooter alignWithMargins="0">
    <oddFooter>&amp;L&amp;16&amp;K000000Distanz: 40 / 50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 enableFormatConditionsCalculation="0"/>
  <dimension ref="A1:I87"/>
  <sheetViews>
    <sheetView workbookViewId="0">
      <selection activeCell="L82" sqref="L82"/>
    </sheetView>
  </sheetViews>
  <sheetFormatPr baseColWidth="10" defaultColWidth="8" defaultRowHeight="12" x14ac:dyDescent="0"/>
  <cols>
    <col min="1" max="1" width="7.140625" style="283" customWidth="1"/>
    <col min="2" max="2" width="16.140625" style="284" customWidth="1"/>
    <col min="3" max="3" width="5.42578125" style="283" customWidth="1"/>
    <col min="4" max="4" width="4.85546875" style="283" customWidth="1"/>
    <col min="5" max="5" width="5.140625" style="283" customWidth="1"/>
    <col min="6" max="6" width="7.5703125" style="283" customWidth="1"/>
    <col min="7" max="7" width="7" style="285" customWidth="1"/>
    <col min="8" max="8" width="6.85546875" style="286" customWidth="1"/>
    <col min="9" max="9" width="6.85546875" style="287" customWidth="1"/>
    <col min="10" max="16384" width="8" style="288"/>
  </cols>
  <sheetData>
    <row r="1" spans="1:9" s="275" customFormat="1" ht="31">
      <c r="A1" s="468" t="s">
        <v>58</v>
      </c>
      <c r="B1" s="468"/>
      <c r="C1" s="468"/>
      <c r="D1" s="468"/>
      <c r="E1" s="468"/>
      <c r="F1" s="468"/>
      <c r="G1" s="468"/>
      <c r="H1" s="468"/>
      <c r="I1" s="468"/>
    </row>
    <row r="3" spans="1:9" s="275" customFormat="1" ht="25" customHeight="1">
      <c r="A3" s="276" t="s">
        <v>83</v>
      </c>
      <c r="B3" s="277" t="s">
        <v>91</v>
      </c>
      <c r="C3" s="276" t="s">
        <v>45</v>
      </c>
      <c r="D3" s="469" t="s">
        <v>106</v>
      </c>
      <c r="E3" s="470"/>
      <c r="F3" s="471"/>
      <c r="G3" s="278"/>
      <c r="H3" s="279" t="s">
        <v>84</v>
      </c>
      <c r="I3" s="316"/>
    </row>
    <row r="5" spans="1:9" s="282" customFormat="1" ht="25" customHeight="1">
      <c r="A5" s="276" t="s">
        <v>85</v>
      </c>
      <c r="B5" s="336" t="s">
        <v>27</v>
      </c>
      <c r="C5" s="276" t="s">
        <v>86</v>
      </c>
      <c r="D5" s="472" t="s">
        <v>127</v>
      </c>
      <c r="E5" s="473"/>
      <c r="F5" s="474"/>
      <c r="G5" s="280"/>
      <c r="H5" s="281" t="s">
        <v>87</v>
      </c>
      <c r="I5" s="316"/>
    </row>
    <row r="7" spans="1:9" ht="31">
      <c r="A7" s="468" t="s">
        <v>136</v>
      </c>
      <c r="B7" s="468"/>
      <c r="C7" s="468"/>
      <c r="D7" s="468"/>
      <c r="E7" s="468"/>
      <c r="F7" s="468"/>
    </row>
    <row r="8" spans="1:9" ht="13" thickBot="1"/>
    <row r="9" spans="1:9" ht="14" thickTop="1" thickBot="1">
      <c r="A9" s="289" t="s">
        <v>42</v>
      </c>
      <c r="B9" s="291" t="s">
        <v>89</v>
      </c>
      <c r="C9" s="291" t="s">
        <v>9</v>
      </c>
      <c r="D9" s="292" t="s">
        <v>79</v>
      </c>
      <c r="E9" s="293" t="s">
        <v>128</v>
      </c>
      <c r="F9" s="296" t="s">
        <v>10</v>
      </c>
    </row>
    <row r="10" spans="1:9">
      <c r="A10" s="302">
        <v>1</v>
      </c>
      <c r="B10" s="321" t="s">
        <v>27</v>
      </c>
      <c r="C10" s="321">
        <v>4</v>
      </c>
      <c r="D10" s="303">
        <v>15</v>
      </c>
      <c r="E10" s="304">
        <v>5</v>
      </c>
      <c r="F10" s="389" t="s">
        <v>147</v>
      </c>
    </row>
    <row r="11" spans="1:9">
      <c r="A11" s="297">
        <v>2</v>
      </c>
      <c r="B11" s="320" t="s">
        <v>92</v>
      </c>
      <c r="C11" s="320">
        <v>2</v>
      </c>
      <c r="D11" s="298">
        <v>9</v>
      </c>
      <c r="E11" s="299">
        <v>11</v>
      </c>
      <c r="F11" s="357" t="s">
        <v>142</v>
      </c>
    </row>
    <row r="12" spans="1:9" ht="13" thickBot="1">
      <c r="A12" s="306">
        <v>3</v>
      </c>
      <c r="B12" s="322" t="s">
        <v>60</v>
      </c>
      <c r="C12" s="322">
        <v>0</v>
      </c>
      <c r="D12" s="307">
        <v>6</v>
      </c>
      <c r="E12" s="308">
        <v>14</v>
      </c>
      <c r="F12" s="390" t="s">
        <v>148</v>
      </c>
    </row>
    <row r="13" spans="1:9" ht="13" thickTop="1"/>
    <row r="14" spans="1:9" ht="31">
      <c r="A14" s="468" t="s">
        <v>137</v>
      </c>
      <c r="B14" s="468"/>
      <c r="C14" s="468"/>
      <c r="D14" s="468"/>
      <c r="E14" s="468"/>
      <c r="F14" s="468"/>
    </row>
    <row r="15" spans="1:9" ht="13" thickBot="1"/>
    <row r="16" spans="1:9" ht="14" thickTop="1" thickBot="1">
      <c r="A16" s="289" t="s">
        <v>42</v>
      </c>
      <c r="B16" s="291" t="s">
        <v>89</v>
      </c>
      <c r="C16" s="291" t="s">
        <v>9</v>
      </c>
      <c r="D16" s="292" t="s">
        <v>79</v>
      </c>
      <c r="E16" s="293" t="s">
        <v>128</v>
      </c>
      <c r="F16" s="296" t="s">
        <v>10</v>
      </c>
    </row>
    <row r="17" spans="1:9">
      <c r="A17" s="302">
        <v>1</v>
      </c>
      <c r="B17" s="321" t="s">
        <v>59</v>
      </c>
      <c r="C17" s="321">
        <v>4</v>
      </c>
      <c r="D17" s="303">
        <v>16</v>
      </c>
      <c r="E17" s="304">
        <v>4</v>
      </c>
      <c r="F17" s="360" t="s">
        <v>154</v>
      </c>
    </row>
    <row r="18" spans="1:9">
      <c r="A18" s="297">
        <v>2</v>
      </c>
      <c r="B18" s="320" t="s">
        <v>61</v>
      </c>
      <c r="C18" s="320">
        <v>2</v>
      </c>
      <c r="D18" s="298">
        <v>12</v>
      </c>
      <c r="E18" s="299">
        <v>8</v>
      </c>
      <c r="F18" s="357" t="s">
        <v>143</v>
      </c>
    </row>
    <row r="19" spans="1:9" ht="13" thickBot="1">
      <c r="A19" s="306">
        <v>3</v>
      </c>
      <c r="B19" s="322" t="s">
        <v>109</v>
      </c>
      <c r="C19" s="322">
        <v>0</v>
      </c>
      <c r="D19" s="307">
        <v>2</v>
      </c>
      <c r="E19" s="308">
        <v>18</v>
      </c>
      <c r="F19" s="359" t="s">
        <v>155</v>
      </c>
    </row>
    <row r="20" spans="1:9" ht="13" thickTop="1"/>
    <row r="21" spans="1:9" ht="31">
      <c r="A21" s="475" t="s">
        <v>135</v>
      </c>
      <c r="B21" s="475"/>
      <c r="C21" s="475"/>
      <c r="D21" s="475"/>
      <c r="E21" s="475"/>
      <c r="F21" s="475"/>
      <c r="G21" s="361"/>
      <c r="H21" s="361"/>
      <c r="I21" s="361"/>
    </row>
    <row r="22" spans="1:9" ht="13" thickBot="1">
      <c r="A22" s="364"/>
      <c r="B22" s="365"/>
      <c r="C22" s="364"/>
      <c r="D22" s="364"/>
      <c r="E22" s="364"/>
      <c r="F22" s="364"/>
    </row>
    <row r="23" spans="1:9" ht="14" thickTop="1" thickBot="1">
      <c r="A23" s="366" t="s">
        <v>42</v>
      </c>
      <c r="B23" s="367" t="s">
        <v>89</v>
      </c>
      <c r="C23" s="367" t="s">
        <v>9</v>
      </c>
      <c r="D23" s="368" t="s">
        <v>79</v>
      </c>
      <c r="E23" s="368" t="s">
        <v>128</v>
      </c>
      <c r="F23" s="369" t="s">
        <v>10</v>
      </c>
      <c r="G23" s="288"/>
      <c r="H23" s="288"/>
      <c r="I23" s="288"/>
    </row>
    <row r="24" spans="1:9">
      <c r="A24" s="370">
        <v>1</v>
      </c>
      <c r="B24" s="371" t="s">
        <v>27</v>
      </c>
      <c r="C24" s="371">
        <v>8</v>
      </c>
      <c r="D24" s="372">
        <v>32</v>
      </c>
      <c r="E24" s="372">
        <v>8</v>
      </c>
      <c r="F24" s="360" t="s">
        <v>165</v>
      </c>
      <c r="G24" s="288"/>
      <c r="H24" s="288"/>
      <c r="I24" s="288"/>
    </row>
    <row r="25" spans="1:9">
      <c r="A25" s="297">
        <v>2</v>
      </c>
      <c r="B25" s="320" t="s">
        <v>59</v>
      </c>
      <c r="C25" s="320">
        <v>6</v>
      </c>
      <c r="D25" s="298">
        <v>27</v>
      </c>
      <c r="E25" s="299">
        <v>13</v>
      </c>
      <c r="F25" s="357" t="s">
        <v>166</v>
      </c>
      <c r="G25" s="288"/>
      <c r="H25" s="288"/>
      <c r="I25" s="288"/>
    </row>
    <row r="26" spans="1:9">
      <c r="A26" s="302">
        <v>3</v>
      </c>
      <c r="B26" s="321" t="s">
        <v>61</v>
      </c>
      <c r="C26" s="321">
        <v>4</v>
      </c>
      <c r="D26" s="303">
        <v>20</v>
      </c>
      <c r="E26" s="304">
        <v>20</v>
      </c>
      <c r="F26" s="358" t="s">
        <v>163</v>
      </c>
      <c r="G26" s="288"/>
      <c r="H26" s="288"/>
      <c r="I26" s="288"/>
    </row>
    <row r="27" spans="1:9">
      <c r="A27" s="302">
        <v>4</v>
      </c>
      <c r="B27" s="321" t="s">
        <v>92</v>
      </c>
      <c r="C27" s="321">
        <v>2</v>
      </c>
      <c r="D27" s="303">
        <v>13</v>
      </c>
      <c r="E27" s="304">
        <v>27</v>
      </c>
      <c r="F27" s="358" t="s">
        <v>164</v>
      </c>
      <c r="G27" s="288"/>
      <c r="H27" s="288"/>
      <c r="I27" s="288"/>
    </row>
    <row r="28" spans="1:9">
      <c r="A28" s="302">
        <v>5</v>
      </c>
      <c r="B28" s="321" t="s">
        <v>60</v>
      </c>
      <c r="C28" s="321">
        <v>2</v>
      </c>
      <c r="D28" s="303">
        <v>12</v>
      </c>
      <c r="E28" s="304">
        <v>18</v>
      </c>
      <c r="F28" s="358" t="s">
        <v>159</v>
      </c>
      <c r="G28" s="288"/>
      <c r="H28" s="288"/>
      <c r="I28" s="288"/>
    </row>
    <row r="29" spans="1:9" ht="13" thickBot="1">
      <c r="A29" s="306">
        <v>6</v>
      </c>
      <c r="B29" s="322" t="s">
        <v>109</v>
      </c>
      <c r="C29" s="322">
        <v>0</v>
      </c>
      <c r="D29" s="307">
        <v>6</v>
      </c>
      <c r="E29" s="308">
        <v>24</v>
      </c>
      <c r="F29" s="359" t="s">
        <v>160</v>
      </c>
      <c r="G29" s="288"/>
      <c r="H29" s="288"/>
      <c r="I29" s="288"/>
    </row>
    <row r="30" spans="1:9" ht="13" thickTop="1">
      <c r="A30" s="311"/>
      <c r="B30" s="467"/>
      <c r="C30" s="467"/>
      <c r="D30" s="311"/>
      <c r="E30" s="312"/>
      <c r="F30" s="312"/>
      <c r="G30" s="288"/>
      <c r="H30" s="288"/>
      <c r="I30" s="288"/>
    </row>
    <row r="32" spans="1:9" s="275" customFormat="1" ht="31">
      <c r="A32" s="468" t="s">
        <v>18</v>
      </c>
      <c r="B32" s="468"/>
      <c r="C32" s="468"/>
      <c r="D32" s="468"/>
      <c r="E32" s="468"/>
      <c r="F32" s="468"/>
      <c r="G32" s="468"/>
      <c r="H32" s="468"/>
      <c r="I32" s="468"/>
    </row>
    <row r="33" spans="1:9" ht="16.5" customHeight="1" thickBot="1"/>
    <row r="34" spans="1:9" s="282" customFormat="1" ht="16.5" customHeight="1" thickTop="1" thickBot="1">
      <c r="A34" s="289" t="s">
        <v>42</v>
      </c>
      <c r="B34" s="290" t="s">
        <v>88</v>
      </c>
      <c r="C34" s="291" t="s">
        <v>89</v>
      </c>
      <c r="D34" s="292" t="s">
        <v>13</v>
      </c>
      <c r="E34" s="293" t="s">
        <v>14</v>
      </c>
      <c r="F34" s="293" t="s">
        <v>15</v>
      </c>
      <c r="G34" s="294" t="s">
        <v>16</v>
      </c>
      <c r="H34" s="295" t="s">
        <v>41</v>
      </c>
      <c r="I34" s="296" t="s">
        <v>17</v>
      </c>
    </row>
    <row r="35" spans="1:9" s="282" customFormat="1" ht="16.5" customHeight="1">
      <c r="A35" s="302">
        <v>1</v>
      </c>
      <c r="B35" s="318" t="s">
        <v>28</v>
      </c>
      <c r="C35" s="321" t="s">
        <v>27</v>
      </c>
      <c r="D35" s="303">
        <v>8</v>
      </c>
      <c r="E35" s="304">
        <v>1200</v>
      </c>
      <c r="F35" s="304">
        <v>28</v>
      </c>
      <c r="G35" s="348">
        <f>IF(F35=0,0,INT((E35/F35)*1000)/1000)</f>
        <v>42.856999999999999</v>
      </c>
      <c r="H35" s="348">
        <v>60</v>
      </c>
      <c r="I35" s="362">
        <v>280</v>
      </c>
    </row>
    <row r="36" spans="1:9" s="282" customFormat="1" ht="16.5" customHeight="1">
      <c r="A36" s="302">
        <v>2</v>
      </c>
      <c r="B36" s="318" t="s">
        <v>75</v>
      </c>
      <c r="C36" s="321" t="s">
        <v>61</v>
      </c>
      <c r="D36" s="303">
        <v>6</v>
      </c>
      <c r="E36" s="304">
        <v>870</v>
      </c>
      <c r="F36" s="304">
        <v>41</v>
      </c>
      <c r="G36" s="300">
        <f t="shared" ref="G36:G39" si="0">IF(F36=0,0,INT((E36/F36)*1000)/1000)</f>
        <v>21.219000000000001</v>
      </c>
      <c r="H36" s="348">
        <v>42.856999999999999</v>
      </c>
      <c r="I36" s="362" t="s">
        <v>162</v>
      </c>
    </row>
    <row r="37" spans="1:9" s="282" customFormat="1" ht="16.5" customHeight="1">
      <c r="A37" s="297">
        <v>3</v>
      </c>
      <c r="B37" s="317" t="s">
        <v>107</v>
      </c>
      <c r="C37" s="320" t="s">
        <v>59</v>
      </c>
      <c r="D37" s="298">
        <v>4</v>
      </c>
      <c r="E37" s="299">
        <v>895</v>
      </c>
      <c r="F37" s="299">
        <v>50</v>
      </c>
      <c r="G37" s="300">
        <f t="shared" si="0"/>
        <v>17.899999999999999</v>
      </c>
      <c r="H37" s="300">
        <v>18.75</v>
      </c>
      <c r="I37" s="301">
        <v>142</v>
      </c>
    </row>
    <row r="38" spans="1:9" s="282" customFormat="1" ht="16.5" customHeight="1">
      <c r="A38" s="297">
        <v>4</v>
      </c>
      <c r="B38" s="317" t="s">
        <v>110</v>
      </c>
      <c r="C38" s="320" t="s">
        <v>109</v>
      </c>
      <c r="D38" s="298">
        <v>2</v>
      </c>
      <c r="E38" s="299">
        <v>531</v>
      </c>
      <c r="F38" s="299">
        <v>57</v>
      </c>
      <c r="G38" s="300">
        <f t="shared" si="0"/>
        <v>9.3149999999999995</v>
      </c>
      <c r="H38" s="300">
        <v>15.789</v>
      </c>
      <c r="I38" s="301">
        <v>106</v>
      </c>
    </row>
    <row r="39" spans="1:9" s="282" customFormat="1" ht="16.5" customHeight="1">
      <c r="A39" s="302">
        <v>5</v>
      </c>
      <c r="B39" s="318" t="s">
        <v>96</v>
      </c>
      <c r="C39" s="321" t="s">
        <v>92</v>
      </c>
      <c r="D39" s="303">
        <v>2</v>
      </c>
      <c r="E39" s="304">
        <v>425</v>
      </c>
      <c r="F39" s="304">
        <v>52</v>
      </c>
      <c r="G39" s="300">
        <f t="shared" si="0"/>
        <v>8.173</v>
      </c>
      <c r="H39" s="323">
        <v>11.3</v>
      </c>
      <c r="I39" s="305">
        <v>64</v>
      </c>
    </row>
    <row r="40" spans="1:9" s="282" customFormat="1" ht="16.5" customHeight="1" thickBot="1">
      <c r="A40" s="306">
        <v>6</v>
      </c>
      <c r="B40" s="319" t="s">
        <v>80</v>
      </c>
      <c r="C40" s="322" t="s">
        <v>60</v>
      </c>
      <c r="D40" s="307">
        <v>0</v>
      </c>
      <c r="E40" s="308">
        <v>355</v>
      </c>
      <c r="F40" s="308">
        <v>44</v>
      </c>
      <c r="G40" s="309">
        <f t="shared" ref="G40:G41" si="1">IF(F40=0,0,INT((E40/F40)*1000)/1000)</f>
        <v>8.0679999999999996</v>
      </c>
      <c r="H40" s="326" t="s">
        <v>105</v>
      </c>
      <c r="I40" s="310">
        <v>45</v>
      </c>
    </row>
    <row r="41" spans="1:9" s="315" customFormat="1" ht="16.5" customHeight="1" thickTop="1">
      <c r="A41" s="311"/>
      <c r="B41" s="467" t="s">
        <v>90</v>
      </c>
      <c r="C41" s="467"/>
      <c r="D41" s="311"/>
      <c r="E41" s="312">
        <f>SUM(E35:E40)</f>
        <v>4276</v>
      </c>
      <c r="F41" s="312">
        <f>SUM(F35:F40)</f>
        <v>272</v>
      </c>
      <c r="G41" s="313">
        <f t="shared" si="1"/>
        <v>15.72</v>
      </c>
      <c r="H41" s="314"/>
      <c r="I41" s="312"/>
    </row>
    <row r="42" spans="1:9" ht="16.5" customHeight="1"/>
    <row r="43" spans="1:9" ht="31">
      <c r="A43" s="468" t="s">
        <v>19</v>
      </c>
      <c r="B43" s="468"/>
      <c r="C43" s="468"/>
      <c r="D43" s="468"/>
      <c r="E43" s="468"/>
      <c r="F43" s="468"/>
      <c r="G43" s="468"/>
      <c r="H43" s="468"/>
      <c r="I43" s="468"/>
    </row>
    <row r="44" spans="1:9" ht="16.5" customHeight="1" thickBot="1"/>
    <row r="45" spans="1:9" ht="16.5" customHeight="1" thickTop="1" thickBot="1">
      <c r="A45" s="289" t="s">
        <v>42</v>
      </c>
      <c r="B45" s="290" t="s">
        <v>88</v>
      </c>
      <c r="C45" s="291" t="s">
        <v>89</v>
      </c>
      <c r="D45" s="292" t="s">
        <v>13</v>
      </c>
      <c r="E45" s="293" t="s">
        <v>14</v>
      </c>
      <c r="F45" s="293" t="s">
        <v>15</v>
      </c>
      <c r="G45" s="294" t="s">
        <v>16</v>
      </c>
      <c r="H45" s="295" t="s">
        <v>41</v>
      </c>
      <c r="I45" s="296" t="s">
        <v>17</v>
      </c>
    </row>
    <row r="46" spans="1:9" ht="16.5" customHeight="1">
      <c r="A46" s="302">
        <v>1</v>
      </c>
      <c r="B46" s="318" t="s">
        <v>29</v>
      </c>
      <c r="C46" s="321" t="s">
        <v>27</v>
      </c>
      <c r="D46" s="303">
        <v>7</v>
      </c>
      <c r="E46" s="304">
        <v>800</v>
      </c>
      <c r="F46" s="304">
        <v>43</v>
      </c>
      <c r="G46" s="300">
        <f t="shared" ref="G46:G52" si="2">IF(F46=0,0,INT((E46/F46)*1000)/1000)</f>
        <v>18.603999999999999</v>
      </c>
      <c r="H46" s="300">
        <v>25</v>
      </c>
      <c r="I46" s="305">
        <v>83</v>
      </c>
    </row>
    <row r="47" spans="1:9" ht="16.5" customHeight="1">
      <c r="A47" s="297">
        <v>2</v>
      </c>
      <c r="B47" s="317" t="s">
        <v>76</v>
      </c>
      <c r="C47" s="320" t="s">
        <v>61</v>
      </c>
      <c r="D47" s="298">
        <v>6</v>
      </c>
      <c r="E47" s="299">
        <v>533</v>
      </c>
      <c r="F47" s="299">
        <v>68</v>
      </c>
      <c r="G47" s="300">
        <f t="shared" si="2"/>
        <v>7.8380000000000001</v>
      </c>
      <c r="H47" s="300">
        <v>9.9</v>
      </c>
      <c r="I47" s="301">
        <v>62</v>
      </c>
    </row>
    <row r="48" spans="1:9" ht="16.5" customHeight="1">
      <c r="A48" s="297">
        <v>3</v>
      </c>
      <c r="B48" s="317" t="s">
        <v>77</v>
      </c>
      <c r="C48" s="320" t="s">
        <v>60</v>
      </c>
      <c r="D48" s="298">
        <v>4</v>
      </c>
      <c r="E48" s="299">
        <v>552</v>
      </c>
      <c r="F48" s="299">
        <v>17</v>
      </c>
      <c r="G48" s="300">
        <f t="shared" ref="G48" si="3">IF(F48=0,0,INT((E48/F48)*1000)/1000)</f>
        <v>32.47</v>
      </c>
      <c r="H48" s="300">
        <v>100</v>
      </c>
      <c r="I48" s="301" t="s">
        <v>158</v>
      </c>
    </row>
    <row r="49" spans="1:9" ht="16.5" customHeight="1">
      <c r="A49" s="297">
        <v>4</v>
      </c>
      <c r="B49" s="317" t="s">
        <v>97</v>
      </c>
      <c r="C49" s="320" t="s">
        <v>92</v>
      </c>
      <c r="D49" s="298">
        <v>3</v>
      </c>
      <c r="E49" s="299">
        <v>726</v>
      </c>
      <c r="F49" s="299">
        <v>48</v>
      </c>
      <c r="G49" s="300">
        <f t="shared" ref="G49" si="4">IF(F49=0,0,INT((E49/F49)*1000)/1000)</f>
        <v>15.125</v>
      </c>
      <c r="H49" s="300">
        <v>28.571000000000002</v>
      </c>
      <c r="I49" s="301">
        <v>71</v>
      </c>
    </row>
    <row r="50" spans="1:9" ht="16.5" customHeight="1">
      <c r="A50" s="297">
        <v>5</v>
      </c>
      <c r="B50" s="317" t="s">
        <v>74</v>
      </c>
      <c r="C50" s="320" t="s">
        <v>59</v>
      </c>
      <c r="D50" s="298">
        <v>2</v>
      </c>
      <c r="E50" s="299">
        <v>395</v>
      </c>
      <c r="F50" s="299">
        <v>60</v>
      </c>
      <c r="G50" s="300">
        <f t="shared" si="2"/>
        <v>6.5830000000000002</v>
      </c>
      <c r="H50" s="300">
        <v>6.35</v>
      </c>
      <c r="I50" s="301">
        <v>42</v>
      </c>
    </row>
    <row r="51" spans="1:9" ht="16.5" customHeight="1" thickBot="1">
      <c r="A51" s="306">
        <v>6</v>
      </c>
      <c r="B51" s="319" t="s">
        <v>111</v>
      </c>
      <c r="C51" s="322" t="s">
        <v>109</v>
      </c>
      <c r="D51" s="307">
        <v>0</v>
      </c>
      <c r="E51" s="308">
        <v>168</v>
      </c>
      <c r="F51" s="308">
        <v>42</v>
      </c>
      <c r="G51" s="309">
        <f t="shared" si="2"/>
        <v>4</v>
      </c>
      <c r="H51" s="326" t="s">
        <v>105</v>
      </c>
      <c r="I51" s="310">
        <v>15</v>
      </c>
    </row>
    <row r="52" spans="1:9" ht="16.5" customHeight="1" thickTop="1">
      <c r="A52" s="311"/>
      <c r="B52" s="467" t="s">
        <v>90</v>
      </c>
      <c r="C52" s="467"/>
      <c r="D52" s="311"/>
      <c r="E52" s="312">
        <f>SUM(E46:E51)</f>
        <v>3174</v>
      </c>
      <c r="F52" s="312">
        <f>SUM(F46:F51)</f>
        <v>278</v>
      </c>
      <c r="G52" s="313">
        <f t="shared" si="2"/>
        <v>11.417</v>
      </c>
      <c r="H52" s="314"/>
      <c r="I52" s="312"/>
    </row>
    <row r="53" spans="1:9" ht="16.5" customHeight="1">
      <c r="A53" s="327"/>
    </row>
    <row r="54" spans="1:9" ht="31">
      <c r="A54" s="468" t="s">
        <v>26</v>
      </c>
      <c r="B54" s="468"/>
      <c r="C54" s="468"/>
      <c r="D54" s="468"/>
      <c r="E54" s="468"/>
      <c r="F54" s="468"/>
      <c r="G54" s="468"/>
      <c r="H54" s="468"/>
      <c r="I54" s="468"/>
    </row>
    <row r="55" spans="1:9" ht="16.5" customHeight="1" thickBot="1"/>
    <row r="56" spans="1:9" ht="16.5" customHeight="1" thickTop="1" thickBot="1">
      <c r="A56" s="289" t="s">
        <v>42</v>
      </c>
      <c r="B56" s="290" t="s">
        <v>88</v>
      </c>
      <c r="C56" s="291" t="s">
        <v>89</v>
      </c>
      <c r="D56" s="292" t="s">
        <v>13</v>
      </c>
      <c r="E56" s="293" t="s">
        <v>14</v>
      </c>
      <c r="F56" s="293" t="s">
        <v>15</v>
      </c>
      <c r="G56" s="294" t="s">
        <v>16</v>
      </c>
      <c r="H56" s="295" t="s">
        <v>41</v>
      </c>
      <c r="I56" s="296" t="s">
        <v>17</v>
      </c>
    </row>
    <row r="57" spans="1:9" ht="16.5" customHeight="1">
      <c r="A57" s="297">
        <v>1</v>
      </c>
      <c r="B57" s="317" t="s">
        <v>72</v>
      </c>
      <c r="C57" s="320" t="s">
        <v>59</v>
      </c>
      <c r="D57" s="298">
        <v>7</v>
      </c>
      <c r="E57" s="299">
        <v>441</v>
      </c>
      <c r="F57" s="299">
        <v>76</v>
      </c>
      <c r="G57" s="300">
        <f t="shared" ref="G57:G63" si="5">IF(F57=0,0,INT((E57/F57)*1000)/1000)</f>
        <v>5.8019999999999996</v>
      </c>
      <c r="H57" s="300">
        <v>8.3330000000000002</v>
      </c>
      <c r="I57" s="301">
        <v>45</v>
      </c>
    </row>
    <row r="58" spans="1:9" ht="16.5" customHeight="1">
      <c r="A58" s="297">
        <v>4</v>
      </c>
      <c r="B58" s="317" t="s">
        <v>30</v>
      </c>
      <c r="C58" s="320" t="s">
        <v>27</v>
      </c>
      <c r="D58" s="298">
        <v>5</v>
      </c>
      <c r="E58" s="299">
        <v>300</v>
      </c>
      <c r="F58" s="299">
        <v>80</v>
      </c>
      <c r="G58" s="300">
        <f>IF(F58=0,0,INT((E58/F58)*1000)/1000)</f>
        <v>3.75</v>
      </c>
      <c r="H58" s="300">
        <v>5.15</v>
      </c>
      <c r="I58" s="301">
        <v>34</v>
      </c>
    </row>
    <row r="59" spans="1:9" ht="16.5" customHeight="1">
      <c r="A59" s="297">
        <v>2</v>
      </c>
      <c r="B59" s="317" t="s">
        <v>108</v>
      </c>
      <c r="C59" s="320" t="s">
        <v>92</v>
      </c>
      <c r="D59" s="298">
        <v>4</v>
      </c>
      <c r="E59" s="299">
        <v>434</v>
      </c>
      <c r="F59" s="299">
        <v>72</v>
      </c>
      <c r="G59" s="300">
        <f>IF(F59=0,0,INT((E59/F59)*1000)/1000)</f>
        <v>6.0270000000000001</v>
      </c>
      <c r="H59" s="300">
        <v>10.714</v>
      </c>
      <c r="I59" s="301">
        <v>42</v>
      </c>
    </row>
    <row r="60" spans="1:9" ht="16.5" customHeight="1">
      <c r="A60" s="302">
        <v>3</v>
      </c>
      <c r="B60" s="318" t="s">
        <v>112</v>
      </c>
      <c r="C60" s="321" t="s">
        <v>109</v>
      </c>
      <c r="D60" s="303">
        <v>4</v>
      </c>
      <c r="E60" s="304">
        <v>244</v>
      </c>
      <c r="F60" s="304">
        <v>58</v>
      </c>
      <c r="G60" s="300">
        <f t="shared" ref="G60" si="6">IF(F60=0,0,INT((E60/F60)*1000)/1000)</f>
        <v>4.2060000000000004</v>
      </c>
      <c r="H60" s="325">
        <v>5.7</v>
      </c>
      <c r="I60" s="305">
        <v>29</v>
      </c>
    </row>
    <row r="61" spans="1:9" ht="16.5" customHeight="1">
      <c r="A61" s="302">
        <v>5</v>
      </c>
      <c r="B61" s="318" t="s">
        <v>115</v>
      </c>
      <c r="C61" s="321" t="s">
        <v>60</v>
      </c>
      <c r="D61" s="303">
        <v>2</v>
      </c>
      <c r="E61" s="304">
        <v>258</v>
      </c>
      <c r="F61" s="304">
        <v>54</v>
      </c>
      <c r="G61" s="300">
        <f t="shared" si="5"/>
        <v>4.7770000000000001</v>
      </c>
      <c r="H61" s="323">
        <v>4.3499999999999996</v>
      </c>
      <c r="I61" s="305">
        <v>26</v>
      </c>
    </row>
    <row r="62" spans="1:9" ht="16.5" customHeight="1" thickBot="1">
      <c r="A62" s="306">
        <v>6</v>
      </c>
      <c r="B62" s="319" t="s">
        <v>100</v>
      </c>
      <c r="C62" s="322" t="s">
        <v>61</v>
      </c>
      <c r="D62" s="307">
        <v>0</v>
      </c>
      <c r="E62" s="308">
        <v>166</v>
      </c>
      <c r="F62" s="308">
        <v>80</v>
      </c>
      <c r="G62" s="326">
        <f t="shared" si="5"/>
        <v>2.0750000000000002</v>
      </c>
      <c r="H62" s="326" t="s">
        <v>105</v>
      </c>
      <c r="I62" s="310">
        <v>9</v>
      </c>
    </row>
    <row r="63" spans="1:9" ht="16.5" customHeight="1" thickTop="1">
      <c r="A63" s="311"/>
      <c r="B63" s="467" t="s">
        <v>90</v>
      </c>
      <c r="C63" s="467"/>
      <c r="D63" s="311"/>
      <c r="E63" s="312">
        <f>SUM(E57:E62)</f>
        <v>1843</v>
      </c>
      <c r="F63" s="312">
        <f>SUM(F57:F62)</f>
        <v>420</v>
      </c>
      <c r="G63" s="313">
        <f t="shared" si="5"/>
        <v>4.3879999999999999</v>
      </c>
      <c r="H63" s="314"/>
      <c r="I63" s="312"/>
    </row>
    <row r="64" spans="1:9" ht="16.5" customHeight="1">
      <c r="A64" s="327"/>
    </row>
    <row r="66" spans="1:9" ht="31">
      <c r="A66" s="468" t="s">
        <v>20</v>
      </c>
      <c r="B66" s="468"/>
      <c r="C66" s="468"/>
      <c r="D66" s="468"/>
      <c r="E66" s="468"/>
      <c r="F66" s="468"/>
      <c r="G66" s="468"/>
      <c r="H66" s="468"/>
      <c r="I66" s="468"/>
    </row>
    <row r="67" spans="1:9" ht="13" thickBot="1"/>
    <row r="68" spans="1:9" ht="16.5" customHeight="1" thickTop="1" thickBot="1">
      <c r="A68" s="289" t="s">
        <v>42</v>
      </c>
      <c r="B68" s="290" t="s">
        <v>88</v>
      </c>
      <c r="C68" s="291" t="s">
        <v>89</v>
      </c>
      <c r="D68" s="292" t="s">
        <v>13</v>
      </c>
      <c r="E68" s="293" t="s">
        <v>14</v>
      </c>
      <c r="F68" s="293" t="s">
        <v>15</v>
      </c>
      <c r="G68" s="294" t="s">
        <v>16</v>
      </c>
      <c r="H68" s="295" t="s">
        <v>41</v>
      </c>
      <c r="I68" s="296" t="s">
        <v>17</v>
      </c>
    </row>
    <row r="69" spans="1:9" ht="16.5" customHeight="1">
      <c r="A69" s="297">
        <v>1</v>
      </c>
      <c r="B69" s="317" t="s">
        <v>31</v>
      </c>
      <c r="C69" s="320" t="s">
        <v>27</v>
      </c>
      <c r="D69" s="298">
        <v>8</v>
      </c>
      <c r="E69" s="299">
        <v>360</v>
      </c>
      <c r="F69" s="299">
        <v>41</v>
      </c>
      <c r="G69" s="348">
        <f t="shared" ref="G69:G75" si="7">IF(F69=0,0,INT((E69/F69)*1000)/1000)</f>
        <v>8.7799999999999994</v>
      </c>
      <c r="H69" s="348">
        <v>12</v>
      </c>
      <c r="I69" s="363">
        <v>48</v>
      </c>
    </row>
    <row r="70" spans="1:9" ht="16.5" customHeight="1">
      <c r="A70" s="297">
        <v>2</v>
      </c>
      <c r="B70" s="317" t="s">
        <v>73</v>
      </c>
      <c r="C70" s="320" t="s">
        <v>59</v>
      </c>
      <c r="D70" s="298">
        <v>6</v>
      </c>
      <c r="E70" s="299">
        <v>451</v>
      </c>
      <c r="F70" s="299">
        <v>106</v>
      </c>
      <c r="G70" s="300">
        <f t="shared" si="7"/>
        <v>4.2539999999999996</v>
      </c>
      <c r="H70" s="373">
        <v>5.7140000000000004</v>
      </c>
      <c r="I70" s="363">
        <v>32</v>
      </c>
    </row>
    <row r="71" spans="1:9" ht="16.5" customHeight="1">
      <c r="A71" s="302">
        <v>3</v>
      </c>
      <c r="B71" s="318" t="s">
        <v>101</v>
      </c>
      <c r="C71" s="321" t="s">
        <v>61</v>
      </c>
      <c r="D71" s="303">
        <v>4</v>
      </c>
      <c r="E71" s="304">
        <v>336</v>
      </c>
      <c r="F71" s="304">
        <v>97</v>
      </c>
      <c r="G71" s="300">
        <f t="shared" si="7"/>
        <v>3.4630000000000001</v>
      </c>
      <c r="H71" s="324">
        <v>4.444</v>
      </c>
      <c r="I71" s="305">
        <v>25</v>
      </c>
    </row>
    <row r="72" spans="1:9" ht="16.5" customHeight="1">
      <c r="A72" s="302">
        <v>4</v>
      </c>
      <c r="B72" s="318" t="s">
        <v>78</v>
      </c>
      <c r="C72" s="321" t="s">
        <v>60</v>
      </c>
      <c r="D72" s="303">
        <v>4</v>
      </c>
      <c r="E72" s="304">
        <v>253</v>
      </c>
      <c r="F72" s="304">
        <v>86</v>
      </c>
      <c r="G72" s="300">
        <f t="shared" ref="G72" si="8">IF(F72=0,0,INT((E72/F72)*1000)/1000)</f>
        <v>2.9409999999999998</v>
      </c>
      <c r="H72" s="325">
        <v>3.3330000000000002</v>
      </c>
      <c r="I72" s="305">
        <v>17</v>
      </c>
    </row>
    <row r="73" spans="1:9" ht="16.5" customHeight="1">
      <c r="A73" s="302">
        <v>5</v>
      </c>
      <c r="B73" s="318" t="s">
        <v>98</v>
      </c>
      <c r="C73" s="321" t="s">
        <v>92</v>
      </c>
      <c r="D73" s="303">
        <v>0</v>
      </c>
      <c r="E73" s="304">
        <v>274</v>
      </c>
      <c r="F73" s="304">
        <v>117</v>
      </c>
      <c r="G73" s="300">
        <f t="shared" si="7"/>
        <v>2.3410000000000002</v>
      </c>
      <c r="H73" s="323" t="s">
        <v>105</v>
      </c>
      <c r="I73" s="305">
        <v>16</v>
      </c>
    </row>
    <row r="74" spans="1:9" s="349" customFormat="1" ht="16.5" customHeight="1" thickBot="1">
      <c r="A74" s="350">
        <v>6</v>
      </c>
      <c r="B74" s="351" t="s">
        <v>113</v>
      </c>
      <c r="C74" s="352" t="s">
        <v>109</v>
      </c>
      <c r="D74" s="353">
        <v>0</v>
      </c>
      <c r="E74" s="354">
        <v>188</v>
      </c>
      <c r="F74" s="354">
        <v>91</v>
      </c>
      <c r="G74" s="326">
        <f t="shared" si="7"/>
        <v>2.0649999999999999</v>
      </c>
      <c r="H74" s="326" t="s">
        <v>105</v>
      </c>
      <c r="I74" s="355">
        <v>12</v>
      </c>
    </row>
    <row r="75" spans="1:9" ht="13" thickTop="1">
      <c r="A75" s="311"/>
      <c r="B75" s="467" t="s">
        <v>90</v>
      </c>
      <c r="C75" s="467"/>
      <c r="D75" s="311"/>
      <c r="E75" s="312">
        <f>SUM(E69:E74)</f>
        <v>1862</v>
      </c>
      <c r="F75" s="312">
        <f>SUM(F69:F74)</f>
        <v>538</v>
      </c>
      <c r="G75" s="313">
        <f t="shared" si="7"/>
        <v>3.46</v>
      </c>
      <c r="H75" s="314"/>
      <c r="I75" s="312"/>
    </row>
    <row r="76" spans="1:9">
      <c r="A76" s="327"/>
    </row>
    <row r="78" spans="1:9" ht="31">
      <c r="A78" s="468" t="s">
        <v>21</v>
      </c>
      <c r="B78" s="468"/>
      <c r="C78" s="468"/>
      <c r="D78" s="468"/>
      <c r="E78" s="468"/>
      <c r="F78" s="468"/>
      <c r="G78" s="468"/>
      <c r="H78" s="468"/>
      <c r="I78" s="468"/>
    </row>
    <row r="79" spans="1:9" ht="16.5" customHeight="1" thickBot="1"/>
    <row r="80" spans="1:9" ht="16.5" customHeight="1" thickTop="1" thickBot="1">
      <c r="A80" s="289" t="s">
        <v>42</v>
      </c>
      <c r="B80" s="290" t="s">
        <v>88</v>
      </c>
      <c r="C80" s="291" t="s">
        <v>89</v>
      </c>
      <c r="D80" s="292" t="s">
        <v>13</v>
      </c>
      <c r="E80" s="293" t="s">
        <v>14</v>
      </c>
      <c r="F80" s="293" t="s">
        <v>15</v>
      </c>
      <c r="G80" s="294" t="s">
        <v>16</v>
      </c>
      <c r="H80" s="295" t="s">
        <v>41</v>
      </c>
      <c r="I80" s="296" t="s">
        <v>17</v>
      </c>
    </row>
    <row r="81" spans="1:9" ht="16.5" customHeight="1">
      <c r="A81" s="297">
        <v>1</v>
      </c>
      <c r="B81" s="317" t="s">
        <v>95</v>
      </c>
      <c r="C81" s="320" t="s">
        <v>59</v>
      </c>
      <c r="D81" s="298">
        <v>8</v>
      </c>
      <c r="E81" s="299">
        <v>160</v>
      </c>
      <c r="F81" s="299">
        <v>147</v>
      </c>
      <c r="G81" s="348">
        <f t="shared" ref="G81:G87" si="9">IF(F81=0,0,INT((E81/F81)*1000)/1000)</f>
        <v>1.0880000000000001</v>
      </c>
      <c r="H81" s="300">
        <v>1.333</v>
      </c>
      <c r="I81" s="363">
        <v>8</v>
      </c>
    </row>
    <row r="82" spans="1:9" ht="16.5" customHeight="1">
      <c r="A82" s="302">
        <v>2</v>
      </c>
      <c r="B82" s="318" t="s">
        <v>102</v>
      </c>
      <c r="C82" s="321" t="s">
        <v>61</v>
      </c>
      <c r="D82" s="303">
        <v>6</v>
      </c>
      <c r="E82" s="304">
        <v>156</v>
      </c>
      <c r="F82" s="304">
        <v>154</v>
      </c>
      <c r="G82" s="300">
        <f t="shared" si="9"/>
        <v>1.012</v>
      </c>
      <c r="H82" s="374">
        <v>1.081</v>
      </c>
      <c r="I82" s="305">
        <v>7</v>
      </c>
    </row>
    <row r="83" spans="1:9" ht="16.5" customHeight="1">
      <c r="A83" s="297">
        <v>3</v>
      </c>
      <c r="B83" s="317" t="s">
        <v>138</v>
      </c>
      <c r="C83" s="320" t="s">
        <v>92</v>
      </c>
      <c r="D83" s="298">
        <v>4</v>
      </c>
      <c r="E83" s="299">
        <v>127</v>
      </c>
      <c r="F83" s="299">
        <v>176</v>
      </c>
      <c r="G83" s="300">
        <f t="shared" si="9"/>
        <v>0.72099999999999997</v>
      </c>
      <c r="H83" s="374">
        <v>0.90900000000000003</v>
      </c>
      <c r="I83" s="301">
        <v>5</v>
      </c>
    </row>
    <row r="84" spans="1:9" ht="16.5" customHeight="1">
      <c r="A84" s="302">
        <v>4</v>
      </c>
      <c r="B84" s="318" t="s">
        <v>32</v>
      </c>
      <c r="C84" s="321" t="s">
        <v>27</v>
      </c>
      <c r="D84" s="303">
        <v>2</v>
      </c>
      <c r="E84" s="304">
        <v>149</v>
      </c>
      <c r="F84" s="304">
        <v>182</v>
      </c>
      <c r="G84" s="300">
        <f t="shared" si="9"/>
        <v>0.81799999999999995</v>
      </c>
      <c r="H84" s="323">
        <v>0.7</v>
      </c>
      <c r="I84" s="305">
        <v>6</v>
      </c>
    </row>
    <row r="85" spans="1:9" ht="16.5" customHeight="1">
      <c r="A85" s="302">
        <v>5</v>
      </c>
      <c r="B85" s="318" t="s">
        <v>99</v>
      </c>
      <c r="C85" s="321" t="s">
        <v>60</v>
      </c>
      <c r="D85" s="303">
        <v>2</v>
      </c>
      <c r="E85" s="304">
        <v>87</v>
      </c>
      <c r="F85" s="304">
        <v>149</v>
      </c>
      <c r="G85" s="300">
        <f t="shared" si="9"/>
        <v>0.58299999999999996</v>
      </c>
      <c r="H85" s="323">
        <v>0.66</v>
      </c>
      <c r="I85" s="305">
        <v>4</v>
      </c>
    </row>
    <row r="86" spans="1:9" ht="16.5" customHeight="1" thickBot="1">
      <c r="A86" s="306">
        <v>6</v>
      </c>
      <c r="B86" s="319" t="s">
        <v>114</v>
      </c>
      <c r="C86" s="322" t="s">
        <v>109</v>
      </c>
      <c r="D86" s="307">
        <v>0</v>
      </c>
      <c r="E86" s="308">
        <v>49</v>
      </c>
      <c r="F86" s="308">
        <v>120</v>
      </c>
      <c r="G86" s="309">
        <f t="shared" si="9"/>
        <v>0.40799999999999997</v>
      </c>
      <c r="H86" s="326" t="s">
        <v>105</v>
      </c>
      <c r="I86" s="310">
        <v>3</v>
      </c>
    </row>
    <row r="87" spans="1:9" ht="16.5" customHeight="1" thickTop="1">
      <c r="A87" s="311"/>
      <c r="B87" s="467" t="s">
        <v>90</v>
      </c>
      <c r="C87" s="467"/>
      <c r="D87" s="311"/>
      <c r="E87" s="312">
        <f>SUM(E81:E86)</f>
        <v>728</v>
      </c>
      <c r="F87" s="312">
        <f>SUM(F81:F86)</f>
        <v>928</v>
      </c>
      <c r="G87" s="313">
        <f t="shared" si="9"/>
        <v>0.78400000000000003</v>
      </c>
      <c r="H87" s="314"/>
      <c r="I87" s="312"/>
    </row>
  </sheetData>
  <mergeCells count="17">
    <mergeCell ref="A43:I43"/>
    <mergeCell ref="A1:I1"/>
    <mergeCell ref="D3:F3"/>
    <mergeCell ref="D5:F5"/>
    <mergeCell ref="B41:C41"/>
    <mergeCell ref="A32:I32"/>
    <mergeCell ref="B30:C30"/>
    <mergeCell ref="A21:F21"/>
    <mergeCell ref="A7:F7"/>
    <mergeCell ref="A14:F14"/>
    <mergeCell ref="B87:C87"/>
    <mergeCell ref="B52:C52"/>
    <mergeCell ref="A54:I54"/>
    <mergeCell ref="B63:C63"/>
    <mergeCell ref="A66:I66"/>
    <mergeCell ref="B75:C75"/>
    <mergeCell ref="A78:I78"/>
  </mergeCells>
  <phoneticPr fontId="13" type="noConversion"/>
  <pageMargins left="0.78740157499999996" right="0.78740157499999996" top="0.984251969" bottom="0.984251969" header="0.4921259845" footer="0.4921259845"/>
  <pageSetup paperSize="8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8" zoomScale="75" workbookViewId="0">
      <selection activeCell="B23" sqref="B23:C29"/>
    </sheetView>
  </sheetViews>
  <sheetFormatPr baseColWidth="10" defaultColWidth="8" defaultRowHeight="16" x14ac:dyDescent="0"/>
  <cols>
    <col min="1" max="1" width="13.85546875" style="54" bestFit="1" customWidth="1"/>
    <col min="2" max="2" width="22.42578125" style="54" customWidth="1"/>
    <col min="3" max="3" width="0.140625" style="55" customWidth="1"/>
    <col min="4" max="4" width="4.85546875" style="54" customWidth="1"/>
    <col min="5" max="5" width="6" style="54" customWidth="1"/>
    <col min="6" max="6" width="6" style="58" customWidth="1"/>
    <col min="7" max="7" width="10.42578125" style="54" customWidth="1"/>
    <col min="8" max="9" width="6.42578125" style="54" customWidth="1"/>
    <col min="10" max="10" width="8.85546875" style="4" bestFit="1" customWidth="1"/>
    <col min="11" max="11" width="5.42578125" style="54" customWidth="1"/>
    <col min="12" max="16384" width="8" style="54"/>
  </cols>
  <sheetData>
    <row r="1" spans="1:10" s="2" customFormat="1">
      <c r="A1" s="1"/>
      <c r="C1" s="3"/>
      <c r="F1" s="4"/>
      <c r="J1" s="4"/>
    </row>
    <row r="2" spans="1:10" s="8" customFormat="1" ht="23">
      <c r="A2" s="5"/>
      <c r="B2" s="6" t="s">
        <v>0</v>
      </c>
      <c r="C2" s="7"/>
      <c r="F2" s="9"/>
      <c r="H2" s="10" t="s">
        <v>1</v>
      </c>
      <c r="I2" s="10"/>
      <c r="J2" s="11"/>
    </row>
    <row r="3" spans="1:10" s="14" customFormat="1" ht="23">
      <c r="A3" s="12" t="s">
        <v>2</v>
      </c>
      <c r="B3" s="6" t="s">
        <v>3</v>
      </c>
      <c r="C3" s="13"/>
      <c r="F3" s="15"/>
      <c r="H3" s="14">
        <v>2</v>
      </c>
      <c r="J3" s="11"/>
    </row>
    <row r="4" spans="1:10" s="14" customFormat="1" ht="17.25" customHeight="1">
      <c r="A4" s="16"/>
      <c r="B4" s="6"/>
      <c r="C4" s="13"/>
      <c r="F4" s="15"/>
      <c r="J4" s="11"/>
    </row>
    <row r="5" spans="1:10" s="14" customFormat="1" ht="18">
      <c r="C5" s="13"/>
      <c r="F5" s="15"/>
      <c r="J5" s="11"/>
    </row>
    <row r="6" spans="1:10" s="21" customFormat="1" ht="14.25" customHeight="1">
      <c r="A6" s="409" t="s">
        <v>4</v>
      </c>
      <c r="B6" s="409"/>
      <c r="C6" s="409"/>
      <c r="D6" s="409" t="s">
        <v>5</v>
      </c>
      <c r="E6" s="409"/>
      <c r="F6" s="409"/>
      <c r="G6" s="18" t="s">
        <v>6</v>
      </c>
      <c r="H6" s="18"/>
      <c r="I6" s="19"/>
      <c r="J6" s="20"/>
    </row>
    <row r="7" spans="1:10" s="24" customFormat="1" ht="20" customHeight="1">
      <c r="A7" s="410" t="s">
        <v>7</v>
      </c>
      <c r="B7" s="411"/>
      <c r="C7" s="414"/>
      <c r="D7" s="412" t="s">
        <v>25</v>
      </c>
      <c r="E7" s="412"/>
      <c r="F7" s="412"/>
      <c r="G7" s="413">
        <v>40977</v>
      </c>
      <c r="H7" s="413"/>
      <c r="I7" s="22"/>
      <c r="J7" s="23"/>
    </row>
    <row r="8" spans="1:10" s="25" customFormat="1" ht="20" customHeight="1">
      <c r="C8" s="26"/>
      <c r="F8" s="23"/>
      <c r="J8" s="23"/>
    </row>
    <row r="9" spans="1:10" s="25" customFormat="1" ht="20" customHeight="1">
      <c r="C9" s="26"/>
      <c r="F9" s="23"/>
      <c r="J9" s="23"/>
    </row>
    <row r="10" spans="1:10" s="21" customFormat="1">
      <c r="B10" s="27" t="s">
        <v>8</v>
      </c>
      <c r="C10" s="28"/>
      <c r="D10" s="29" t="s">
        <v>9</v>
      </c>
      <c r="G10" s="30"/>
      <c r="J10" s="20"/>
    </row>
    <row r="11" spans="1:10" s="31" customFormat="1" ht="23">
      <c r="B11" s="415" t="s">
        <v>27</v>
      </c>
      <c r="C11" s="416"/>
      <c r="D11" s="32">
        <v>2</v>
      </c>
      <c r="G11" s="33"/>
      <c r="J11" s="23" t="s">
        <v>10</v>
      </c>
    </row>
    <row r="12" spans="1:10" s="38" customFormat="1">
      <c r="A12" s="29" t="s">
        <v>11</v>
      </c>
      <c r="B12" s="27" t="s">
        <v>12</v>
      </c>
      <c r="C12" s="28"/>
      <c r="D12" s="337" t="s">
        <v>13</v>
      </c>
      <c r="E12" s="34" t="s">
        <v>14</v>
      </c>
      <c r="F12" s="34" t="s">
        <v>15</v>
      </c>
      <c r="G12" s="35" t="s">
        <v>16</v>
      </c>
      <c r="H12" s="34" t="s">
        <v>17</v>
      </c>
      <c r="I12" s="36"/>
      <c r="J12" s="37"/>
    </row>
    <row r="13" spans="1:10" s="47" customFormat="1" ht="23">
      <c r="A13" s="39" t="s">
        <v>18</v>
      </c>
      <c r="B13" s="417" t="s">
        <v>28</v>
      </c>
      <c r="C13" s="418"/>
      <c r="D13" s="42">
        <v>2</v>
      </c>
      <c r="E13" s="342">
        <v>300</v>
      </c>
      <c r="F13" s="342">
        <v>9</v>
      </c>
      <c r="G13" s="44">
        <f>IF(F13=0,0,ROUNDDOWN(E13/F13,3))</f>
        <v>33.332999999999998</v>
      </c>
      <c r="H13" s="342">
        <v>244</v>
      </c>
      <c r="I13" s="45"/>
      <c r="J13" s="46">
        <f>E13/300*100</f>
        <v>100</v>
      </c>
    </row>
    <row r="14" spans="1:10" s="47" customFormat="1" ht="23">
      <c r="A14" s="39" t="s">
        <v>19</v>
      </c>
      <c r="B14" s="417" t="s">
        <v>29</v>
      </c>
      <c r="C14" s="418"/>
      <c r="D14" s="12">
        <v>1</v>
      </c>
      <c r="E14" s="342">
        <v>200</v>
      </c>
      <c r="F14" s="342">
        <v>14</v>
      </c>
      <c r="G14" s="44">
        <f>IF(F14=0,0,ROUNDDOWN(E14/F14,3))</f>
        <v>14.285</v>
      </c>
      <c r="H14" s="342">
        <v>56</v>
      </c>
      <c r="I14" s="45"/>
      <c r="J14" s="46">
        <f>E14/200*100</f>
        <v>100</v>
      </c>
    </row>
    <row r="15" spans="1:10" s="47" customFormat="1" ht="23">
      <c r="A15" s="39" t="s">
        <v>26</v>
      </c>
      <c r="B15" s="338" t="s">
        <v>30</v>
      </c>
      <c r="C15" s="339"/>
      <c r="D15" s="12">
        <v>2</v>
      </c>
      <c r="E15" s="342">
        <v>103</v>
      </c>
      <c r="F15" s="342">
        <v>20</v>
      </c>
      <c r="G15" s="44">
        <f>IF(F15=0,0,ROUNDDOWN(E15/F15,3))</f>
        <v>5.15</v>
      </c>
      <c r="H15" s="342">
        <v>34</v>
      </c>
      <c r="I15" s="45"/>
      <c r="J15" s="46">
        <f>E15/150*100</f>
        <v>68.666666666666671</v>
      </c>
    </row>
    <row r="16" spans="1:10" s="47" customFormat="1" ht="23">
      <c r="A16" s="39" t="s">
        <v>20</v>
      </c>
      <c r="B16" s="417" t="s">
        <v>31</v>
      </c>
      <c r="C16" s="418"/>
      <c r="D16" s="12">
        <v>2</v>
      </c>
      <c r="E16" s="342">
        <v>120</v>
      </c>
      <c r="F16" s="342">
        <v>16</v>
      </c>
      <c r="G16" s="44">
        <f>IF(F16=0,0,ROUNDDOWN(E16/F16,3))</f>
        <v>7.5</v>
      </c>
      <c r="H16" s="342">
        <v>30</v>
      </c>
      <c r="I16" s="45"/>
      <c r="J16" s="46">
        <f>E16/120*100</f>
        <v>100</v>
      </c>
    </row>
    <row r="17" spans="1:11" s="47" customFormat="1" ht="23">
      <c r="A17" s="39" t="s">
        <v>21</v>
      </c>
      <c r="B17" s="417" t="s">
        <v>32</v>
      </c>
      <c r="C17" s="418"/>
      <c r="D17" s="12">
        <v>0</v>
      </c>
      <c r="E17" s="342">
        <v>36</v>
      </c>
      <c r="F17" s="342">
        <v>44</v>
      </c>
      <c r="G17" s="44">
        <f>IF(F17=0,0,ROUNDDOWN(E17/F17,3))</f>
        <v>0.81799999999999995</v>
      </c>
      <c r="H17" s="342">
        <v>6</v>
      </c>
      <c r="I17" s="45"/>
      <c r="J17" s="46">
        <f>E17/40*100</f>
        <v>90</v>
      </c>
    </row>
    <row r="18" spans="1:11" s="47" customFormat="1" ht="23">
      <c r="A18" s="341"/>
      <c r="B18" s="419"/>
      <c r="C18" s="420"/>
      <c r="D18" s="12"/>
      <c r="E18" s="342"/>
      <c r="F18" s="342"/>
      <c r="G18" s="44"/>
      <c r="H18" s="342"/>
      <c r="I18" s="45"/>
      <c r="J18" s="46"/>
    </row>
    <row r="19" spans="1:11" s="47" customFormat="1" ht="23">
      <c r="A19" s="13"/>
      <c r="B19" s="49" t="s">
        <v>22</v>
      </c>
      <c r="C19" s="49"/>
      <c r="D19" s="42">
        <f>SUM(D13:D18)</f>
        <v>7</v>
      </c>
      <c r="E19" s="406" t="str">
        <f>ROUNDDOWN(J19,2)&amp;" %"</f>
        <v>91.73 %</v>
      </c>
      <c r="F19" s="407"/>
      <c r="G19" s="407"/>
      <c r="H19" s="408"/>
      <c r="I19" s="45"/>
      <c r="J19" s="46">
        <f>SUM(J13:J17)/5</f>
        <v>91.733333333333334</v>
      </c>
    </row>
    <row r="20" spans="1:11" s="50" customFormat="1">
      <c r="C20" s="26"/>
      <c r="D20" s="26"/>
      <c r="E20" s="26"/>
      <c r="F20" s="26"/>
      <c r="G20" s="51"/>
      <c r="H20" s="26"/>
      <c r="I20" s="26"/>
      <c r="J20" s="51"/>
      <c r="K20" s="26"/>
    </row>
    <row r="21" spans="1:11" s="50" customFormat="1">
      <c r="C21" s="26"/>
      <c r="D21" s="26"/>
      <c r="E21" s="26"/>
      <c r="F21" s="26"/>
      <c r="G21" s="51"/>
      <c r="H21" s="26"/>
      <c r="I21" s="26"/>
      <c r="J21" s="51"/>
      <c r="K21" s="26"/>
    </row>
    <row r="22" spans="1:11" s="52" customFormat="1">
      <c r="A22" s="21"/>
      <c r="B22" s="27" t="s">
        <v>8</v>
      </c>
      <c r="C22" s="28"/>
      <c r="D22" s="29" t="s">
        <v>9</v>
      </c>
      <c r="E22" s="21"/>
      <c r="F22" s="21"/>
      <c r="G22" s="30"/>
      <c r="H22" s="21"/>
      <c r="I22" s="21"/>
      <c r="J22" s="20"/>
      <c r="K22" s="21"/>
    </row>
    <row r="23" spans="1:11" s="47" customFormat="1" ht="23">
      <c r="A23" s="31"/>
      <c r="B23" s="415" t="s">
        <v>92</v>
      </c>
      <c r="C23" s="416"/>
      <c r="D23" s="32">
        <v>0</v>
      </c>
      <c r="E23" s="31"/>
      <c r="F23" s="31"/>
      <c r="G23" s="33"/>
      <c r="H23" s="31"/>
      <c r="I23" s="31"/>
      <c r="J23" s="23" t="s">
        <v>10</v>
      </c>
      <c r="K23" s="31"/>
    </row>
    <row r="24" spans="1:11" s="52" customFormat="1">
      <c r="A24" s="29" t="s">
        <v>11</v>
      </c>
      <c r="B24" s="27" t="s">
        <v>12</v>
      </c>
      <c r="C24" s="28"/>
      <c r="D24" s="337" t="s">
        <v>13</v>
      </c>
      <c r="E24" s="34" t="s">
        <v>14</v>
      </c>
      <c r="F24" s="34" t="s">
        <v>15</v>
      </c>
      <c r="G24" s="35" t="s">
        <v>16</v>
      </c>
      <c r="H24" s="34" t="s">
        <v>17</v>
      </c>
      <c r="I24" s="36"/>
      <c r="J24" s="37"/>
    </row>
    <row r="25" spans="1:11" s="47" customFormat="1" ht="23">
      <c r="A25" s="39" t="s">
        <v>18</v>
      </c>
      <c r="B25" s="417" t="s">
        <v>96</v>
      </c>
      <c r="C25" s="418"/>
      <c r="D25" s="42">
        <v>0</v>
      </c>
      <c r="E25" s="342">
        <v>39</v>
      </c>
      <c r="F25" s="342">
        <f>F13</f>
        <v>9</v>
      </c>
      <c r="G25" s="44">
        <f>IF(F25=0,0,ROUNDDOWN(E25/F25,3))</f>
        <v>4.3330000000000002</v>
      </c>
      <c r="H25" s="342">
        <v>13</v>
      </c>
      <c r="I25" s="45"/>
      <c r="J25" s="46">
        <f>E25/300*100</f>
        <v>13</v>
      </c>
    </row>
    <row r="26" spans="1:11" s="47" customFormat="1" ht="23">
      <c r="A26" s="39" t="s">
        <v>19</v>
      </c>
      <c r="B26" s="417" t="s">
        <v>97</v>
      </c>
      <c r="C26" s="418"/>
      <c r="D26" s="12">
        <v>1</v>
      </c>
      <c r="E26" s="342">
        <v>200</v>
      </c>
      <c r="F26" s="342">
        <v>14</v>
      </c>
      <c r="G26" s="44">
        <f>IF(F26=0,0,ROUNDDOWN(E26/F26,3))</f>
        <v>14.285</v>
      </c>
      <c r="H26" s="342">
        <v>43</v>
      </c>
      <c r="I26" s="45"/>
      <c r="J26" s="46">
        <f>E26/200*100</f>
        <v>100</v>
      </c>
    </row>
    <row r="27" spans="1:11" s="47" customFormat="1" ht="23">
      <c r="A27" s="39" t="s">
        <v>26</v>
      </c>
      <c r="B27" s="338" t="s">
        <v>108</v>
      </c>
      <c r="C27" s="339"/>
      <c r="D27" s="12">
        <v>0</v>
      </c>
      <c r="E27" s="342">
        <v>54</v>
      </c>
      <c r="F27" s="342">
        <f>F15</f>
        <v>20</v>
      </c>
      <c r="G27" s="44">
        <f>IF(F27=0,0,ROUNDDOWN(E27/F27,3))</f>
        <v>2.7</v>
      </c>
      <c r="H27" s="342">
        <v>15</v>
      </c>
      <c r="I27" s="45"/>
      <c r="J27" s="46">
        <f>E27/150*100</f>
        <v>36</v>
      </c>
    </row>
    <row r="28" spans="1:11" s="47" customFormat="1" ht="23">
      <c r="A28" s="39" t="s">
        <v>20</v>
      </c>
      <c r="B28" s="417" t="s">
        <v>98</v>
      </c>
      <c r="C28" s="418"/>
      <c r="D28" s="12">
        <v>0</v>
      </c>
      <c r="E28" s="342">
        <v>39</v>
      </c>
      <c r="F28" s="342">
        <f>F16</f>
        <v>16</v>
      </c>
      <c r="G28" s="44">
        <f>IF(F28=0,0,ROUNDDOWN(E28/F28,3))</f>
        <v>2.4369999999999998</v>
      </c>
      <c r="H28" s="342">
        <v>9</v>
      </c>
      <c r="I28" s="45"/>
      <c r="J28" s="46">
        <f>E28/120*100</f>
        <v>32.5</v>
      </c>
    </row>
    <row r="29" spans="1:11" s="47" customFormat="1" ht="23">
      <c r="A29" s="39" t="s">
        <v>21</v>
      </c>
      <c r="B29" s="417" t="s">
        <v>138</v>
      </c>
      <c r="C29" s="418"/>
      <c r="D29" s="12">
        <v>2</v>
      </c>
      <c r="E29" s="342">
        <v>40</v>
      </c>
      <c r="F29" s="342">
        <v>44</v>
      </c>
      <c r="G29" s="44">
        <f>IF(F29=0,0,ROUNDDOWN(E29/F29,3))</f>
        <v>0.90900000000000003</v>
      </c>
      <c r="H29" s="342">
        <v>5</v>
      </c>
      <c r="I29" s="45"/>
      <c r="J29" s="46">
        <f>E29/40*100</f>
        <v>100</v>
      </c>
    </row>
    <row r="30" spans="1:11" s="47" customFormat="1" ht="23">
      <c r="A30" s="341"/>
      <c r="B30" s="419"/>
      <c r="C30" s="420"/>
      <c r="D30" s="12"/>
      <c r="E30" s="342"/>
      <c r="F30" s="342"/>
      <c r="G30" s="44"/>
      <c r="H30" s="342"/>
      <c r="I30" s="45"/>
      <c r="J30" s="46"/>
    </row>
    <row r="31" spans="1:11" s="6" customFormat="1" ht="23">
      <c r="A31" s="13"/>
      <c r="B31" s="49" t="s">
        <v>22</v>
      </c>
      <c r="C31" s="49"/>
      <c r="D31" s="42">
        <f>SUM(D25:D30)</f>
        <v>3</v>
      </c>
      <c r="E31" s="406" t="str">
        <f>ROUNDDOWN(J31,2)&amp;" %"</f>
        <v>56.3 %</v>
      </c>
      <c r="F31" s="407"/>
      <c r="G31" s="407"/>
      <c r="H31" s="408"/>
      <c r="I31" s="45"/>
      <c r="J31" s="46">
        <f>SUM(J25:J29)/5</f>
        <v>56.3</v>
      </c>
    </row>
    <row r="32" spans="1:11" s="53" customFormat="1">
      <c r="A32" s="50"/>
      <c r="B32" s="50"/>
      <c r="C32" s="26"/>
      <c r="D32" s="26"/>
      <c r="E32" s="26"/>
      <c r="F32" s="51"/>
      <c r="G32" s="26"/>
      <c r="H32" s="26"/>
      <c r="I32" s="26"/>
      <c r="J32" s="51"/>
      <c r="K32" s="26"/>
    </row>
    <row r="33" spans="1:12" s="53" customFormat="1">
      <c r="A33" s="50"/>
      <c r="B33" s="50"/>
      <c r="C33" s="26"/>
      <c r="D33" s="26"/>
      <c r="E33" s="26"/>
      <c r="F33" s="51"/>
      <c r="G33" s="26"/>
      <c r="H33" s="26"/>
      <c r="I33" s="26"/>
      <c r="J33" s="51"/>
      <c r="K33" s="26"/>
    </row>
    <row r="34" spans="1:12" s="53" customFormat="1">
      <c r="A34" s="50"/>
      <c r="B34" s="50"/>
      <c r="C34" s="26"/>
      <c r="D34" s="26"/>
      <c r="E34" s="26"/>
      <c r="F34" s="51"/>
      <c r="G34" s="26"/>
      <c r="H34" s="26"/>
      <c r="I34" s="26"/>
      <c r="J34" s="51"/>
      <c r="K34" s="26"/>
    </row>
    <row r="35" spans="1:12" s="53" customFormat="1">
      <c r="A35" s="50"/>
      <c r="B35" s="50"/>
      <c r="C35" s="26"/>
      <c r="D35" s="26"/>
      <c r="E35" s="26"/>
      <c r="F35" s="51"/>
      <c r="G35" s="26"/>
      <c r="H35" s="26"/>
      <c r="I35" s="26"/>
      <c r="J35" s="51"/>
      <c r="K35" s="26"/>
    </row>
    <row r="36" spans="1:12">
      <c r="A36" s="54" t="s">
        <v>23</v>
      </c>
      <c r="C36" s="55" t="s">
        <v>24</v>
      </c>
      <c r="F36" s="56" t="s">
        <v>23</v>
      </c>
      <c r="G36" s="57"/>
      <c r="H36" s="57"/>
      <c r="I36" s="57"/>
      <c r="L36" s="53"/>
    </row>
    <row r="37" spans="1:12">
      <c r="L37" s="53"/>
    </row>
    <row r="38" spans="1:12">
      <c r="L38" s="53"/>
    </row>
    <row r="39" spans="1:12">
      <c r="L39" s="53"/>
    </row>
    <row r="40" spans="1:12">
      <c r="L40" s="53"/>
    </row>
    <row r="41" spans="1:12">
      <c r="L41" s="53"/>
    </row>
    <row r="42" spans="1:12">
      <c r="L42" s="53"/>
    </row>
  </sheetData>
  <mergeCells count="19">
    <mergeCell ref="E31:H31"/>
    <mergeCell ref="B28:C28"/>
    <mergeCell ref="B23:C23"/>
    <mergeCell ref="B25:C25"/>
    <mergeCell ref="B26:C26"/>
    <mergeCell ref="B29:C29"/>
    <mergeCell ref="B30:C30"/>
    <mergeCell ref="E19:H19"/>
    <mergeCell ref="A6:C6"/>
    <mergeCell ref="D6:F6"/>
    <mergeCell ref="A7:C7"/>
    <mergeCell ref="D7:F7"/>
    <mergeCell ref="G7:H7"/>
    <mergeCell ref="B11:C11"/>
    <mergeCell ref="B13:C13"/>
    <mergeCell ref="B14:C14"/>
    <mergeCell ref="B16:C16"/>
    <mergeCell ref="B17:C17"/>
    <mergeCell ref="B18:C18"/>
  </mergeCells>
  <phoneticPr fontId="9" type="noConversion"/>
  <conditionalFormatting sqref="D11 D23">
    <cfRule type="cellIs" dxfId="129" priority="1" stopIfTrue="1" operator="equal">
      <formula>2</formula>
    </cfRule>
    <cfRule type="cellIs" dxfId="128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/>
  <dimension ref="A1:L42"/>
  <sheetViews>
    <sheetView zoomScale="75" workbookViewId="0">
      <selection activeCell="H26" sqref="H26"/>
    </sheetView>
  </sheetViews>
  <sheetFormatPr baseColWidth="10" defaultColWidth="8" defaultRowHeight="16" x14ac:dyDescent="0"/>
  <cols>
    <col min="1" max="1" width="13.85546875" style="54" bestFit="1" customWidth="1"/>
    <col min="2" max="2" width="22.42578125" style="54" customWidth="1"/>
    <col min="3" max="3" width="0.140625" style="55" customWidth="1"/>
    <col min="4" max="4" width="4.85546875" style="54" customWidth="1"/>
    <col min="5" max="5" width="6" style="54" customWidth="1"/>
    <col min="6" max="6" width="6" style="58" customWidth="1"/>
    <col min="7" max="7" width="9.7109375" style="54" customWidth="1"/>
    <col min="8" max="9" width="6.42578125" style="54" customWidth="1"/>
    <col min="10" max="10" width="8.85546875" style="4" bestFit="1" customWidth="1"/>
    <col min="11" max="11" width="5.42578125" style="54" customWidth="1"/>
    <col min="12" max="16384" width="8" style="54"/>
  </cols>
  <sheetData>
    <row r="1" spans="1:10" s="2" customFormat="1">
      <c r="A1" s="1"/>
      <c r="C1" s="3"/>
      <c r="F1" s="4"/>
      <c r="J1" s="4"/>
    </row>
    <row r="2" spans="1:10" s="8" customFormat="1" ht="23">
      <c r="A2" s="5"/>
      <c r="B2" s="6" t="s">
        <v>0</v>
      </c>
      <c r="C2" s="7"/>
      <c r="F2" s="9"/>
      <c r="H2" s="10" t="s">
        <v>1</v>
      </c>
      <c r="I2" s="10"/>
      <c r="J2" s="11"/>
    </row>
    <row r="3" spans="1:10" s="14" customFormat="1" ht="23">
      <c r="A3" s="12" t="s">
        <v>2</v>
      </c>
      <c r="B3" s="6" t="s">
        <v>3</v>
      </c>
      <c r="C3" s="13"/>
      <c r="F3" s="15"/>
      <c r="H3" s="14">
        <v>3</v>
      </c>
      <c r="J3" s="11"/>
    </row>
    <row r="4" spans="1:10" s="14" customFormat="1" ht="17.25" customHeight="1">
      <c r="A4" s="16"/>
      <c r="B4" s="6"/>
      <c r="C4" s="13"/>
      <c r="F4" s="15"/>
      <c r="J4" s="11"/>
    </row>
    <row r="5" spans="1:10" s="14" customFormat="1" ht="18">
      <c r="C5" s="13"/>
      <c r="F5" s="15"/>
      <c r="J5" s="11"/>
    </row>
    <row r="6" spans="1:10" s="21" customFormat="1" ht="14.25" customHeight="1">
      <c r="A6" s="409" t="s">
        <v>4</v>
      </c>
      <c r="B6" s="409"/>
      <c r="C6" s="409"/>
      <c r="D6" s="409" t="s">
        <v>5</v>
      </c>
      <c r="E6" s="409"/>
      <c r="F6" s="409"/>
      <c r="G6" s="18" t="s">
        <v>6</v>
      </c>
      <c r="H6" s="18"/>
      <c r="I6" s="19"/>
      <c r="J6" s="20"/>
    </row>
    <row r="7" spans="1:10" s="24" customFormat="1" ht="20" customHeight="1">
      <c r="A7" s="410" t="s">
        <v>7</v>
      </c>
      <c r="B7" s="411"/>
      <c r="C7" s="414"/>
      <c r="D7" s="412" t="s">
        <v>25</v>
      </c>
      <c r="E7" s="412"/>
      <c r="F7" s="412"/>
      <c r="G7" s="413">
        <v>40977</v>
      </c>
      <c r="H7" s="413"/>
      <c r="I7" s="22"/>
      <c r="J7" s="23"/>
    </row>
    <row r="8" spans="1:10" s="25" customFormat="1" ht="20" customHeight="1">
      <c r="C8" s="26"/>
      <c r="F8" s="23"/>
      <c r="J8" s="23"/>
    </row>
    <row r="9" spans="1:10" s="25" customFormat="1" ht="20" customHeight="1">
      <c r="C9" s="26"/>
      <c r="F9" s="23"/>
      <c r="J9" s="23"/>
    </row>
    <row r="10" spans="1:10" s="21" customFormat="1">
      <c r="B10" s="27" t="s">
        <v>8</v>
      </c>
      <c r="C10" s="28"/>
      <c r="D10" s="29" t="s">
        <v>9</v>
      </c>
      <c r="G10" s="30"/>
      <c r="J10" s="20"/>
    </row>
    <row r="11" spans="1:10" s="31" customFormat="1" ht="23">
      <c r="B11" s="415" t="s">
        <v>61</v>
      </c>
      <c r="C11" s="416"/>
      <c r="D11" s="32">
        <v>2</v>
      </c>
      <c r="G11" s="33"/>
      <c r="J11" s="23" t="s">
        <v>10</v>
      </c>
    </row>
    <row r="12" spans="1:10" s="38" customFormat="1">
      <c r="A12" s="29" t="s">
        <v>11</v>
      </c>
      <c r="B12" s="27" t="s">
        <v>12</v>
      </c>
      <c r="C12" s="28"/>
      <c r="D12" s="17" t="s">
        <v>13</v>
      </c>
      <c r="E12" s="34" t="s">
        <v>14</v>
      </c>
      <c r="F12" s="34" t="s">
        <v>15</v>
      </c>
      <c r="G12" s="35" t="s">
        <v>16</v>
      </c>
      <c r="H12" s="34" t="s">
        <v>17</v>
      </c>
      <c r="I12" s="36"/>
      <c r="J12" s="37"/>
    </row>
    <row r="13" spans="1:10" s="47" customFormat="1" ht="23">
      <c r="A13" s="39" t="s">
        <v>18</v>
      </c>
      <c r="B13" s="417" t="s">
        <v>75</v>
      </c>
      <c r="C13" s="418"/>
      <c r="D13" s="42">
        <v>2</v>
      </c>
      <c r="E13" s="43">
        <v>225</v>
      </c>
      <c r="F13" s="43">
        <v>20</v>
      </c>
      <c r="G13" s="44">
        <f>IF(F13=0,0,ROUNDDOWN(E13/F13,3))</f>
        <v>11.25</v>
      </c>
      <c r="H13" s="43">
        <v>58</v>
      </c>
      <c r="I13" s="45"/>
      <c r="J13" s="46">
        <f>E13/300*100</f>
        <v>75</v>
      </c>
    </row>
    <row r="14" spans="1:10" s="47" customFormat="1" ht="23">
      <c r="A14" s="39" t="s">
        <v>19</v>
      </c>
      <c r="B14" s="417" t="s">
        <v>76</v>
      </c>
      <c r="C14" s="418"/>
      <c r="D14" s="12">
        <v>2</v>
      </c>
      <c r="E14" s="43">
        <v>89</v>
      </c>
      <c r="F14" s="43">
        <v>20</v>
      </c>
      <c r="G14" s="44">
        <f>IF(F14=0,0,ROUNDDOWN(E14/F14,3))</f>
        <v>4.45</v>
      </c>
      <c r="H14" s="43">
        <v>27</v>
      </c>
      <c r="I14" s="45"/>
      <c r="J14" s="46">
        <f>E14/200*100</f>
        <v>44.5</v>
      </c>
    </row>
    <row r="15" spans="1:10" s="47" customFormat="1" ht="23">
      <c r="A15" s="39" t="s">
        <v>26</v>
      </c>
      <c r="B15" s="338" t="s">
        <v>100</v>
      </c>
      <c r="C15" s="339"/>
      <c r="D15" s="12">
        <v>0</v>
      </c>
      <c r="E15" s="43">
        <v>21</v>
      </c>
      <c r="F15" s="43">
        <v>20</v>
      </c>
      <c r="G15" s="44">
        <f>IF(F15=0,0,ROUNDDOWN(E15/F15,3))</f>
        <v>1.05</v>
      </c>
      <c r="H15" s="43">
        <v>3</v>
      </c>
      <c r="I15" s="45"/>
      <c r="J15" s="46">
        <f>E15/150*100</f>
        <v>14.000000000000002</v>
      </c>
    </row>
    <row r="16" spans="1:10" s="47" customFormat="1" ht="23">
      <c r="A16" s="39" t="s">
        <v>20</v>
      </c>
      <c r="B16" s="417" t="s">
        <v>101</v>
      </c>
      <c r="C16" s="418"/>
      <c r="D16" s="12">
        <v>2</v>
      </c>
      <c r="E16" s="43">
        <v>120</v>
      </c>
      <c r="F16" s="43">
        <v>34</v>
      </c>
      <c r="G16" s="44">
        <f>IF(F16=0,0,ROUNDDOWN(E16/F16,3))</f>
        <v>3.5289999999999999</v>
      </c>
      <c r="H16" s="43">
        <v>14</v>
      </c>
      <c r="I16" s="45"/>
      <c r="J16" s="46">
        <f>E16/120*100</f>
        <v>100</v>
      </c>
    </row>
    <row r="17" spans="1:11" s="47" customFormat="1" ht="23">
      <c r="A17" s="39" t="s">
        <v>21</v>
      </c>
      <c r="B17" s="417" t="s">
        <v>102</v>
      </c>
      <c r="C17" s="418"/>
      <c r="D17" s="12">
        <v>2</v>
      </c>
      <c r="E17" s="43">
        <v>40</v>
      </c>
      <c r="F17" s="43">
        <v>37</v>
      </c>
      <c r="G17" s="44">
        <f>IF(F17=0,0,ROUNDDOWN(E17/F17,3))</f>
        <v>1.081</v>
      </c>
      <c r="H17" s="43">
        <v>7</v>
      </c>
      <c r="I17" s="45"/>
      <c r="J17" s="46">
        <f>E17/40*100</f>
        <v>100</v>
      </c>
    </row>
    <row r="18" spans="1:11" s="47" customFormat="1" ht="23">
      <c r="A18" s="48"/>
      <c r="B18" s="419"/>
      <c r="C18" s="420"/>
      <c r="D18" s="12"/>
      <c r="E18" s="43"/>
      <c r="F18" s="43"/>
      <c r="G18" s="44"/>
      <c r="H18" s="43"/>
      <c r="I18" s="45"/>
      <c r="J18" s="46"/>
    </row>
    <row r="19" spans="1:11" s="47" customFormat="1" ht="23">
      <c r="A19" s="13"/>
      <c r="B19" s="49" t="s">
        <v>22</v>
      </c>
      <c r="C19" s="49"/>
      <c r="D19" s="42">
        <f>SUM(D13:D18)</f>
        <v>8</v>
      </c>
      <c r="E19" s="406" t="str">
        <f>ROUNDDOWN(J19,2)&amp;" %"</f>
        <v>66.7 %</v>
      </c>
      <c r="F19" s="407"/>
      <c r="G19" s="407"/>
      <c r="H19" s="408"/>
      <c r="I19" s="45"/>
      <c r="J19" s="46">
        <f>SUM(J13:J17)/5</f>
        <v>66.7</v>
      </c>
    </row>
    <row r="20" spans="1:11" s="50" customFormat="1">
      <c r="C20" s="26"/>
      <c r="D20" s="26"/>
      <c r="E20" s="26"/>
      <c r="F20" s="26"/>
      <c r="G20" s="51"/>
      <c r="H20" s="26"/>
      <c r="I20" s="26"/>
      <c r="J20" s="51"/>
      <c r="K20" s="26"/>
    </row>
    <row r="21" spans="1:11" s="50" customFormat="1">
      <c r="C21" s="26"/>
      <c r="D21" s="26"/>
      <c r="E21" s="26"/>
      <c r="F21" s="26"/>
      <c r="G21" s="51"/>
      <c r="H21" s="26"/>
      <c r="I21" s="26"/>
      <c r="J21" s="51"/>
      <c r="K21" s="26"/>
    </row>
    <row r="22" spans="1:11" s="52" customFormat="1">
      <c r="A22" s="21"/>
      <c r="B22" s="27" t="s">
        <v>8</v>
      </c>
      <c r="C22" s="28"/>
      <c r="D22" s="29" t="s">
        <v>9</v>
      </c>
      <c r="E22" s="21"/>
      <c r="F22" s="21"/>
      <c r="G22" s="30"/>
      <c r="H22" s="21"/>
      <c r="I22" s="21"/>
      <c r="J22" s="20"/>
      <c r="K22" s="21"/>
    </row>
    <row r="23" spans="1:11" s="47" customFormat="1" ht="23">
      <c r="A23" s="31"/>
      <c r="B23" s="415" t="s">
        <v>109</v>
      </c>
      <c r="C23" s="416"/>
      <c r="D23" s="32">
        <v>0</v>
      </c>
      <c r="E23" s="31"/>
      <c r="F23" s="31"/>
      <c r="G23" s="33"/>
      <c r="H23" s="31"/>
      <c r="I23" s="31"/>
      <c r="J23" s="23" t="s">
        <v>10</v>
      </c>
      <c r="K23" s="31"/>
    </row>
    <row r="24" spans="1:11" s="52" customFormat="1">
      <c r="A24" s="29" t="s">
        <v>11</v>
      </c>
      <c r="B24" s="27" t="s">
        <v>12</v>
      </c>
      <c r="C24" s="28"/>
      <c r="D24" s="17" t="s">
        <v>13</v>
      </c>
      <c r="E24" s="34" t="s">
        <v>14</v>
      </c>
      <c r="F24" s="34" t="s">
        <v>15</v>
      </c>
      <c r="G24" s="35" t="s">
        <v>16</v>
      </c>
      <c r="H24" s="34" t="s">
        <v>17</v>
      </c>
      <c r="I24" s="36"/>
      <c r="J24" s="37"/>
    </row>
    <row r="25" spans="1:11" s="47" customFormat="1" ht="23">
      <c r="A25" s="39" t="s">
        <v>18</v>
      </c>
      <c r="B25" s="417" t="s">
        <v>110</v>
      </c>
      <c r="C25" s="418"/>
      <c r="D25" s="42">
        <v>0</v>
      </c>
      <c r="E25" s="43">
        <v>136</v>
      </c>
      <c r="F25" s="328">
        <f>F13</f>
        <v>20</v>
      </c>
      <c r="G25" s="44">
        <f>IF(F25=0,0,ROUNDDOWN(E25/F25,3))</f>
        <v>6.8</v>
      </c>
      <c r="H25" s="43">
        <v>49</v>
      </c>
      <c r="I25" s="45"/>
      <c r="J25" s="46">
        <f>E25/300*100</f>
        <v>45.333333333333329</v>
      </c>
    </row>
    <row r="26" spans="1:11" s="47" customFormat="1" ht="23">
      <c r="A26" s="39" t="s">
        <v>19</v>
      </c>
      <c r="B26" s="417" t="s">
        <v>111</v>
      </c>
      <c r="C26" s="418"/>
      <c r="D26" s="12">
        <v>0</v>
      </c>
      <c r="E26" s="43">
        <v>66</v>
      </c>
      <c r="F26" s="328">
        <f>F14</f>
        <v>20</v>
      </c>
      <c r="G26" s="44">
        <f>IF(F26=0,0,ROUNDDOWN(E26/F26,3))</f>
        <v>3.3</v>
      </c>
      <c r="H26" s="43">
        <v>12</v>
      </c>
      <c r="I26" s="45"/>
      <c r="J26" s="46">
        <f>E26/200*100</f>
        <v>33</v>
      </c>
    </row>
    <row r="27" spans="1:11" s="47" customFormat="1" ht="23">
      <c r="A27" s="39" t="s">
        <v>26</v>
      </c>
      <c r="B27" s="329" t="s">
        <v>112</v>
      </c>
      <c r="C27" s="41"/>
      <c r="D27" s="12">
        <v>2</v>
      </c>
      <c r="E27" s="43">
        <v>41</v>
      </c>
      <c r="F27" s="328">
        <f>F15</f>
        <v>20</v>
      </c>
      <c r="G27" s="44">
        <f>IF(F27=0,0,ROUNDDOWN(E27/F27,3))</f>
        <v>2.0499999999999998</v>
      </c>
      <c r="H27" s="43">
        <v>8</v>
      </c>
      <c r="I27" s="45"/>
      <c r="J27" s="46">
        <f>E27/150*100</f>
        <v>27.333333333333332</v>
      </c>
    </row>
    <row r="28" spans="1:11" s="47" customFormat="1" ht="23">
      <c r="A28" s="39" t="s">
        <v>20</v>
      </c>
      <c r="B28" s="417" t="s">
        <v>113</v>
      </c>
      <c r="C28" s="418"/>
      <c r="D28" s="12">
        <v>0</v>
      </c>
      <c r="E28" s="43">
        <v>64</v>
      </c>
      <c r="F28" s="328">
        <v>34</v>
      </c>
      <c r="G28" s="44">
        <f>IF(F28=0,0,ROUNDDOWN(E28/F28,3))</f>
        <v>1.8819999999999999</v>
      </c>
      <c r="H28" s="43">
        <v>12</v>
      </c>
      <c r="I28" s="45"/>
      <c r="J28" s="46">
        <f>E28/120*100</f>
        <v>53.333333333333336</v>
      </c>
    </row>
    <row r="29" spans="1:11" s="47" customFormat="1" ht="23">
      <c r="A29" s="39" t="s">
        <v>21</v>
      </c>
      <c r="B29" s="417" t="s">
        <v>114</v>
      </c>
      <c r="C29" s="418"/>
      <c r="D29" s="12">
        <v>0</v>
      </c>
      <c r="E29" s="43">
        <v>19</v>
      </c>
      <c r="F29" s="334">
        <f>F17</f>
        <v>37</v>
      </c>
      <c r="G29" s="44">
        <f>IF(F29=0,0,ROUNDDOWN(E29/F29,3))</f>
        <v>0.51300000000000001</v>
      </c>
      <c r="H29" s="43">
        <v>3</v>
      </c>
      <c r="I29" s="45"/>
      <c r="J29" s="46">
        <f>E29/40*100</f>
        <v>47.5</v>
      </c>
    </row>
    <row r="30" spans="1:11" s="47" customFormat="1" ht="23">
      <c r="A30" s="48"/>
      <c r="B30" s="419"/>
      <c r="C30" s="420"/>
      <c r="D30" s="12"/>
      <c r="E30" s="43"/>
      <c r="F30" s="43"/>
      <c r="G30" s="44"/>
      <c r="H30" s="43"/>
      <c r="I30" s="45"/>
      <c r="J30" s="46"/>
    </row>
    <row r="31" spans="1:11" s="6" customFormat="1" ht="23">
      <c r="A31" s="13"/>
      <c r="B31" s="49" t="s">
        <v>22</v>
      </c>
      <c r="C31" s="49"/>
      <c r="D31" s="42">
        <f>SUM(D25:D30)</f>
        <v>2</v>
      </c>
      <c r="E31" s="406" t="str">
        <f>ROUNDDOWN(J31,2)&amp;" %"</f>
        <v>41.3 %</v>
      </c>
      <c r="F31" s="407"/>
      <c r="G31" s="407"/>
      <c r="H31" s="408"/>
      <c r="I31" s="45"/>
      <c r="J31" s="46">
        <f>SUM(J25:J29)/5</f>
        <v>41.3</v>
      </c>
    </row>
    <row r="32" spans="1:11" s="53" customFormat="1">
      <c r="A32" s="50"/>
      <c r="B32" s="50"/>
      <c r="C32" s="26"/>
      <c r="D32" s="26"/>
      <c r="E32" s="26"/>
      <c r="F32" s="51"/>
      <c r="G32" s="26"/>
      <c r="H32" s="26"/>
      <c r="I32" s="26"/>
      <c r="J32" s="51"/>
      <c r="K32" s="26"/>
    </row>
    <row r="33" spans="1:12" s="53" customFormat="1">
      <c r="A33" s="50"/>
      <c r="B33" s="50"/>
      <c r="C33" s="26"/>
      <c r="D33" s="26"/>
      <c r="E33" s="26"/>
      <c r="F33" s="51"/>
      <c r="G33" s="26"/>
      <c r="H33" s="26"/>
      <c r="I33" s="26"/>
      <c r="J33" s="51"/>
      <c r="K33" s="26"/>
    </row>
    <row r="34" spans="1:12" s="53" customFormat="1">
      <c r="A34" s="50"/>
      <c r="B34" s="50"/>
      <c r="C34" s="26"/>
      <c r="D34" s="26"/>
      <c r="E34" s="26"/>
      <c r="F34" s="51"/>
      <c r="G34" s="26"/>
      <c r="H34" s="26"/>
      <c r="I34" s="26"/>
      <c r="J34" s="51"/>
      <c r="K34" s="26"/>
    </row>
    <row r="35" spans="1:12" s="53" customFormat="1">
      <c r="A35" s="50"/>
      <c r="B35" s="50"/>
      <c r="C35" s="26"/>
      <c r="D35" s="26"/>
      <c r="E35" s="26"/>
      <c r="F35" s="51"/>
      <c r="G35" s="26"/>
      <c r="H35" s="26"/>
      <c r="I35" s="26"/>
      <c r="J35" s="51"/>
      <c r="K35" s="26"/>
    </row>
    <row r="36" spans="1:12">
      <c r="A36" s="54" t="s">
        <v>23</v>
      </c>
      <c r="C36" s="55" t="s">
        <v>24</v>
      </c>
      <c r="F36" s="56" t="s">
        <v>23</v>
      </c>
      <c r="G36" s="57"/>
      <c r="H36" s="57"/>
      <c r="I36" s="57"/>
      <c r="L36" s="53"/>
    </row>
    <row r="37" spans="1:12">
      <c r="L37" s="53"/>
    </row>
    <row r="38" spans="1:12">
      <c r="L38" s="53"/>
    </row>
    <row r="39" spans="1:12">
      <c r="L39" s="53"/>
    </row>
    <row r="40" spans="1:12">
      <c r="L40" s="53"/>
    </row>
    <row r="41" spans="1:12">
      <c r="L41" s="53"/>
    </row>
    <row r="42" spans="1:12">
      <c r="L42" s="53"/>
    </row>
  </sheetData>
  <mergeCells count="19">
    <mergeCell ref="B30:C30"/>
    <mergeCell ref="B17:C17"/>
    <mergeCell ref="B18:C18"/>
    <mergeCell ref="B25:C25"/>
    <mergeCell ref="B26:C26"/>
    <mergeCell ref="B23:C23"/>
    <mergeCell ref="A6:C6"/>
    <mergeCell ref="A7:C7"/>
    <mergeCell ref="B29:C29"/>
    <mergeCell ref="B13:C13"/>
    <mergeCell ref="B14:C14"/>
    <mergeCell ref="B16:C16"/>
    <mergeCell ref="B11:C11"/>
    <mergeCell ref="B28:C28"/>
    <mergeCell ref="E19:H19"/>
    <mergeCell ref="E31:H31"/>
    <mergeCell ref="G7:H7"/>
    <mergeCell ref="D6:F6"/>
    <mergeCell ref="D7:F7"/>
  </mergeCells>
  <phoneticPr fontId="2" type="noConversion"/>
  <conditionalFormatting sqref="D11 D23">
    <cfRule type="cellIs" dxfId="127" priority="1" stopIfTrue="1" operator="equal">
      <formula>2</formula>
    </cfRule>
    <cfRule type="cellIs" dxfId="126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 horizontalDpi="300" verticalDpi="4294967292"/>
  <headerFooter alignWithMargins="0">
    <oddHeader xml:space="preserve">&amp;L&amp;"Verdana,Standard"&amp;8BSVÖ&amp;CMANNSCHAFTSSPIELBERICHT&amp;RDVR . 1067885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:L42"/>
  <sheetViews>
    <sheetView zoomScale="75" workbookViewId="0">
      <selection activeCell="B23" sqref="B23:C23"/>
    </sheetView>
  </sheetViews>
  <sheetFormatPr baseColWidth="10" defaultColWidth="8" defaultRowHeight="16" x14ac:dyDescent="0"/>
  <cols>
    <col min="1" max="1" width="13.85546875" style="54" bestFit="1" customWidth="1"/>
    <col min="2" max="2" width="22.42578125" style="54" customWidth="1"/>
    <col min="3" max="3" width="0.140625" style="55" customWidth="1"/>
    <col min="4" max="4" width="4.85546875" style="54" customWidth="1"/>
    <col min="5" max="5" width="6" style="54" customWidth="1"/>
    <col min="6" max="6" width="6" style="58" customWidth="1"/>
    <col min="7" max="7" width="9.7109375" style="54" customWidth="1"/>
    <col min="8" max="9" width="6.42578125" style="54" customWidth="1"/>
    <col min="10" max="10" width="8.85546875" style="4" bestFit="1" customWidth="1"/>
    <col min="11" max="11" width="5.42578125" style="54" customWidth="1"/>
    <col min="12" max="16384" width="8" style="54"/>
  </cols>
  <sheetData>
    <row r="1" spans="1:10" s="2" customFormat="1">
      <c r="A1" s="1"/>
      <c r="C1" s="3"/>
      <c r="F1" s="4"/>
      <c r="J1" s="4"/>
    </row>
    <row r="2" spans="1:10" s="8" customFormat="1" ht="23">
      <c r="A2" s="5"/>
      <c r="B2" s="6" t="s">
        <v>0</v>
      </c>
      <c r="C2" s="7"/>
      <c r="F2" s="9"/>
      <c r="H2" s="10" t="s">
        <v>1</v>
      </c>
      <c r="I2" s="10"/>
      <c r="J2" s="11"/>
    </row>
    <row r="3" spans="1:10" s="14" customFormat="1" ht="23">
      <c r="A3" s="12" t="s">
        <v>2</v>
      </c>
      <c r="B3" s="6" t="s">
        <v>3</v>
      </c>
      <c r="C3" s="13"/>
      <c r="F3" s="15"/>
      <c r="H3" s="14">
        <v>4</v>
      </c>
      <c r="J3" s="11"/>
    </row>
    <row r="4" spans="1:10" s="14" customFormat="1" ht="17.25" customHeight="1">
      <c r="A4" s="16"/>
      <c r="B4" s="6"/>
      <c r="C4" s="13"/>
      <c r="F4" s="15"/>
      <c r="J4" s="11"/>
    </row>
    <row r="5" spans="1:10" s="14" customFormat="1" ht="18">
      <c r="C5" s="13"/>
      <c r="F5" s="15"/>
      <c r="J5" s="11"/>
    </row>
    <row r="6" spans="1:10" s="21" customFormat="1" ht="14.25" customHeight="1">
      <c r="A6" s="409" t="s">
        <v>4</v>
      </c>
      <c r="B6" s="409"/>
      <c r="C6" s="409"/>
      <c r="D6" s="409" t="s">
        <v>5</v>
      </c>
      <c r="E6" s="409"/>
      <c r="F6" s="409"/>
      <c r="G6" s="18" t="s">
        <v>6</v>
      </c>
      <c r="H6" s="18"/>
      <c r="I6" s="19"/>
      <c r="J6" s="20"/>
    </row>
    <row r="7" spans="1:10" s="24" customFormat="1" ht="20" customHeight="1">
      <c r="A7" s="410" t="s">
        <v>7</v>
      </c>
      <c r="B7" s="411"/>
      <c r="C7" s="414"/>
      <c r="D7" s="412" t="s">
        <v>25</v>
      </c>
      <c r="E7" s="412"/>
      <c r="F7" s="412"/>
      <c r="G7" s="413">
        <v>40977</v>
      </c>
      <c r="H7" s="413"/>
      <c r="I7" s="22"/>
      <c r="J7" s="23"/>
    </row>
    <row r="8" spans="1:10" s="25" customFormat="1" ht="20" customHeight="1">
      <c r="C8" s="26"/>
      <c r="F8" s="23"/>
      <c r="J8" s="23"/>
    </row>
    <row r="9" spans="1:10" s="25" customFormat="1" ht="20" customHeight="1">
      <c r="C9" s="26"/>
      <c r="F9" s="23"/>
      <c r="J9" s="23"/>
    </row>
    <row r="10" spans="1:10" s="21" customFormat="1">
      <c r="B10" s="27" t="s">
        <v>8</v>
      </c>
      <c r="C10" s="28"/>
      <c r="D10" s="29" t="s">
        <v>9</v>
      </c>
      <c r="G10" s="30"/>
      <c r="J10" s="20"/>
    </row>
    <row r="11" spans="1:10" s="31" customFormat="1" ht="23">
      <c r="B11" s="415" t="s">
        <v>60</v>
      </c>
      <c r="C11" s="416"/>
      <c r="D11" s="32">
        <v>0</v>
      </c>
      <c r="G11" s="33"/>
      <c r="J11" s="23" t="s">
        <v>10</v>
      </c>
    </row>
    <row r="12" spans="1:10" s="38" customFormat="1">
      <c r="A12" s="29" t="s">
        <v>11</v>
      </c>
      <c r="B12" s="27" t="s">
        <v>12</v>
      </c>
      <c r="C12" s="28"/>
      <c r="D12" s="17" t="s">
        <v>13</v>
      </c>
      <c r="E12" s="34" t="s">
        <v>14</v>
      </c>
      <c r="F12" s="34" t="s">
        <v>15</v>
      </c>
      <c r="G12" s="35" t="s">
        <v>16</v>
      </c>
      <c r="H12" s="34" t="s">
        <v>17</v>
      </c>
      <c r="I12" s="36"/>
      <c r="J12" s="37"/>
    </row>
    <row r="13" spans="1:10" s="47" customFormat="1" ht="23">
      <c r="A13" s="39" t="s">
        <v>18</v>
      </c>
      <c r="B13" s="417" t="s">
        <v>80</v>
      </c>
      <c r="C13" s="418"/>
      <c r="D13" s="42">
        <v>0</v>
      </c>
      <c r="E13" s="43">
        <v>150</v>
      </c>
      <c r="F13" s="43">
        <v>20</v>
      </c>
      <c r="G13" s="44">
        <f>IF(F13=0,0,ROUNDDOWN(E13/F13,3))</f>
        <v>7.5</v>
      </c>
      <c r="H13" s="43">
        <v>31</v>
      </c>
      <c r="I13" s="45"/>
      <c r="J13" s="46">
        <f>E13/300*100</f>
        <v>50</v>
      </c>
    </row>
    <row r="14" spans="1:10" s="47" customFormat="1" ht="23">
      <c r="A14" s="39" t="s">
        <v>19</v>
      </c>
      <c r="B14" s="417" t="s">
        <v>77</v>
      </c>
      <c r="C14" s="418"/>
      <c r="D14" s="12">
        <v>2</v>
      </c>
      <c r="E14" s="43">
        <v>200</v>
      </c>
      <c r="F14" s="43">
        <v>7</v>
      </c>
      <c r="G14" s="44">
        <f>IF(F14=0,0,ROUNDDOWN(E14/F14,3))</f>
        <v>28.571000000000002</v>
      </c>
      <c r="H14" s="328">
        <v>111</v>
      </c>
      <c r="I14" s="45"/>
      <c r="J14" s="46">
        <f>E14/200*100</f>
        <v>100</v>
      </c>
    </row>
    <row r="15" spans="1:10" s="47" customFormat="1" ht="23">
      <c r="A15" s="39" t="s">
        <v>26</v>
      </c>
      <c r="B15" s="329" t="s">
        <v>115</v>
      </c>
      <c r="C15" s="41"/>
      <c r="D15" s="12">
        <v>0</v>
      </c>
      <c r="E15" s="43">
        <v>88</v>
      </c>
      <c r="F15" s="43">
        <v>14</v>
      </c>
      <c r="G15" s="44">
        <f>IF(F15=0,0,ROUNDDOWN(E15/F15,3))</f>
        <v>6.2850000000000001</v>
      </c>
      <c r="H15" s="43">
        <v>26</v>
      </c>
      <c r="I15" s="45"/>
      <c r="J15" s="46">
        <f>E15/150*100</f>
        <v>58.666666666666664</v>
      </c>
    </row>
    <row r="16" spans="1:10" s="47" customFormat="1" ht="23">
      <c r="A16" s="39" t="s">
        <v>20</v>
      </c>
      <c r="B16" s="329" t="s">
        <v>78</v>
      </c>
      <c r="C16" s="41"/>
      <c r="D16" s="12">
        <v>2</v>
      </c>
      <c r="E16" s="43">
        <v>104</v>
      </c>
      <c r="F16" s="43">
        <v>40</v>
      </c>
      <c r="G16" s="44">
        <f>IF(F16=0,0,ROUNDDOWN(E16/F16,3))</f>
        <v>2.6</v>
      </c>
      <c r="H16" s="43">
        <v>12</v>
      </c>
      <c r="I16" s="45"/>
      <c r="J16" s="46">
        <f>E16/120*100</f>
        <v>86.666666666666671</v>
      </c>
    </row>
    <row r="17" spans="1:11" s="47" customFormat="1" ht="23">
      <c r="A17" s="39" t="s">
        <v>21</v>
      </c>
      <c r="B17" s="417" t="s">
        <v>99</v>
      </c>
      <c r="C17" s="418"/>
      <c r="D17" s="12">
        <v>0</v>
      </c>
      <c r="E17" s="43">
        <v>20</v>
      </c>
      <c r="F17" s="43">
        <v>49</v>
      </c>
      <c r="G17" s="44">
        <f>IF(F17=0,0,ROUNDDOWN(E17/F17,3))</f>
        <v>0.40799999999999997</v>
      </c>
      <c r="H17" s="43">
        <v>3</v>
      </c>
      <c r="I17" s="45"/>
      <c r="J17" s="46">
        <f>E17/40*100</f>
        <v>50</v>
      </c>
    </row>
    <row r="18" spans="1:11" s="47" customFormat="1" ht="23">
      <c r="A18" s="48"/>
      <c r="B18" s="419"/>
      <c r="C18" s="420"/>
      <c r="D18" s="12"/>
      <c r="E18" s="43"/>
      <c r="F18" s="43"/>
      <c r="G18" s="44"/>
      <c r="H18" s="43"/>
      <c r="I18" s="45"/>
      <c r="J18" s="46"/>
    </row>
    <row r="19" spans="1:11" s="47" customFormat="1" ht="23">
      <c r="A19" s="13"/>
      <c r="B19" s="49" t="s">
        <v>22</v>
      </c>
      <c r="C19" s="49"/>
      <c r="D19" s="42">
        <f>SUM(D13:D18)</f>
        <v>4</v>
      </c>
      <c r="E19" s="406" t="str">
        <f>ROUNDDOWN(J19,2)&amp;" %"</f>
        <v>69.06 %</v>
      </c>
      <c r="F19" s="407"/>
      <c r="G19" s="407"/>
      <c r="H19" s="408"/>
      <c r="I19" s="45"/>
      <c r="J19" s="46">
        <f>SUM(J13:J17)/5</f>
        <v>69.066666666666663</v>
      </c>
    </row>
    <row r="20" spans="1:11" s="50" customFormat="1">
      <c r="C20" s="26"/>
      <c r="D20" s="26"/>
      <c r="E20" s="26"/>
      <c r="F20" s="26"/>
      <c r="G20" s="51"/>
      <c r="H20" s="26"/>
      <c r="I20" s="26"/>
      <c r="J20" s="51"/>
      <c r="K20" s="26"/>
    </row>
    <row r="21" spans="1:11" s="50" customFormat="1">
      <c r="C21" s="26"/>
      <c r="D21" s="26"/>
      <c r="E21" s="26"/>
      <c r="F21" s="26"/>
      <c r="G21" s="51"/>
      <c r="H21" s="26"/>
      <c r="I21" s="26"/>
      <c r="J21" s="51"/>
      <c r="K21" s="26"/>
    </row>
    <row r="22" spans="1:11" s="52" customFormat="1">
      <c r="A22" s="21"/>
      <c r="B22" s="27" t="s">
        <v>8</v>
      </c>
      <c r="C22" s="28"/>
      <c r="D22" s="29" t="s">
        <v>9</v>
      </c>
      <c r="E22" s="21"/>
      <c r="F22" s="21"/>
      <c r="G22" s="30"/>
      <c r="H22" s="21"/>
      <c r="I22" s="21"/>
      <c r="J22" s="20"/>
      <c r="K22" s="21"/>
    </row>
    <row r="23" spans="1:11" s="47" customFormat="1" ht="23">
      <c r="A23" s="31"/>
      <c r="B23" s="415" t="s">
        <v>92</v>
      </c>
      <c r="C23" s="416"/>
      <c r="D23" s="32">
        <v>2</v>
      </c>
      <c r="E23" s="31"/>
      <c r="F23" s="31"/>
      <c r="G23" s="33"/>
      <c r="H23" s="31"/>
      <c r="I23" s="31"/>
      <c r="J23" s="23" t="s">
        <v>10</v>
      </c>
      <c r="K23" s="31"/>
    </row>
    <row r="24" spans="1:11" s="52" customFormat="1">
      <c r="A24" s="29" t="s">
        <v>11</v>
      </c>
      <c r="B24" s="27" t="s">
        <v>12</v>
      </c>
      <c r="C24" s="28"/>
      <c r="D24" s="17" t="s">
        <v>13</v>
      </c>
      <c r="E24" s="34" t="s">
        <v>14</v>
      </c>
      <c r="F24" s="34" t="s">
        <v>15</v>
      </c>
      <c r="G24" s="35" t="s">
        <v>16</v>
      </c>
      <c r="H24" s="34" t="s">
        <v>17</v>
      </c>
      <c r="I24" s="36"/>
      <c r="J24" s="37"/>
    </row>
    <row r="25" spans="1:11" s="47" customFormat="1" ht="23">
      <c r="A25" s="39" t="s">
        <v>18</v>
      </c>
      <c r="B25" s="417" t="s">
        <v>96</v>
      </c>
      <c r="C25" s="418"/>
      <c r="D25" s="42">
        <v>2</v>
      </c>
      <c r="E25" s="43">
        <v>226</v>
      </c>
      <c r="F25" s="43">
        <v>20</v>
      </c>
      <c r="G25" s="44">
        <f>IF(F25=0,0,ROUNDDOWN(E25/F25,3))</f>
        <v>11.3</v>
      </c>
      <c r="H25" s="43">
        <v>64</v>
      </c>
      <c r="I25" s="45"/>
      <c r="J25" s="46">
        <f>E25/300*100</f>
        <v>75.333333333333329</v>
      </c>
    </row>
    <row r="26" spans="1:11" s="47" customFormat="1" ht="23">
      <c r="A26" s="39" t="s">
        <v>19</v>
      </c>
      <c r="B26" s="417" t="s">
        <v>97</v>
      </c>
      <c r="C26" s="418"/>
      <c r="D26" s="12">
        <v>0</v>
      </c>
      <c r="E26" s="43">
        <v>163</v>
      </c>
      <c r="F26" s="43">
        <f>F14</f>
        <v>7</v>
      </c>
      <c r="G26" s="44">
        <f>IF(F26=0,0,ROUNDDOWN(E26/F26,3))</f>
        <v>23.285</v>
      </c>
      <c r="H26" s="43">
        <v>62</v>
      </c>
      <c r="I26" s="45"/>
      <c r="J26" s="46">
        <f>E26/200*100</f>
        <v>81.5</v>
      </c>
    </row>
    <row r="27" spans="1:11" s="47" customFormat="1" ht="23">
      <c r="A27" s="39" t="s">
        <v>26</v>
      </c>
      <c r="B27" s="329" t="s">
        <v>108</v>
      </c>
      <c r="C27" s="41"/>
      <c r="D27" s="12">
        <v>2</v>
      </c>
      <c r="E27" s="43">
        <v>150</v>
      </c>
      <c r="F27" s="43">
        <f>F15</f>
        <v>14</v>
      </c>
      <c r="G27" s="44">
        <f>IF(F27=0,0,ROUNDDOWN(E27/F27,3))</f>
        <v>10.714</v>
      </c>
      <c r="H27" s="43">
        <v>42</v>
      </c>
      <c r="I27" s="45"/>
      <c r="J27" s="46">
        <f>E27/150*100</f>
        <v>100</v>
      </c>
    </row>
    <row r="28" spans="1:11" s="47" customFormat="1" ht="23">
      <c r="A28" s="39" t="s">
        <v>20</v>
      </c>
      <c r="B28" s="417" t="s">
        <v>98</v>
      </c>
      <c r="C28" s="418"/>
      <c r="D28" s="12">
        <v>0</v>
      </c>
      <c r="E28" s="43">
        <v>95</v>
      </c>
      <c r="F28" s="328">
        <f>F16</f>
        <v>40</v>
      </c>
      <c r="G28" s="44">
        <f>IF(F28=0,0,ROUNDDOWN(E28/F28,3))</f>
        <v>2.375</v>
      </c>
      <c r="H28" s="43">
        <v>16</v>
      </c>
      <c r="I28" s="45"/>
      <c r="J28" s="46">
        <f>E28/120*100</f>
        <v>79.166666666666657</v>
      </c>
    </row>
    <row r="29" spans="1:11" s="47" customFormat="1" ht="23">
      <c r="A29" s="39" t="s">
        <v>21</v>
      </c>
      <c r="B29" s="417" t="s">
        <v>138</v>
      </c>
      <c r="C29" s="418"/>
      <c r="D29" s="12">
        <v>2</v>
      </c>
      <c r="E29" s="43">
        <v>40</v>
      </c>
      <c r="F29" s="328">
        <f>F17</f>
        <v>49</v>
      </c>
      <c r="G29" s="44">
        <f>IF(F29=0,0,ROUNDDOWN(E29/F29,3))</f>
        <v>0.81599999999999995</v>
      </c>
      <c r="H29" s="43">
        <v>4</v>
      </c>
      <c r="I29" s="45"/>
      <c r="J29" s="46">
        <f>E29/40*100</f>
        <v>100</v>
      </c>
    </row>
    <row r="30" spans="1:11" s="47" customFormat="1" ht="23">
      <c r="A30" s="48"/>
      <c r="B30" s="419"/>
      <c r="C30" s="420"/>
      <c r="D30" s="12"/>
      <c r="E30" s="43"/>
      <c r="F30" s="43"/>
      <c r="G30" s="44"/>
      <c r="H30" s="43"/>
      <c r="I30" s="45"/>
      <c r="J30" s="46"/>
    </row>
    <row r="31" spans="1:11" s="6" customFormat="1" ht="23">
      <c r="A31" s="13"/>
      <c r="B31" s="49" t="s">
        <v>22</v>
      </c>
      <c r="C31" s="49"/>
      <c r="D31" s="42">
        <f>SUM(D25:D30)</f>
        <v>6</v>
      </c>
      <c r="E31" s="406" t="str">
        <f>ROUNDDOWN(J31,2)&amp;" %"</f>
        <v>87.2 %</v>
      </c>
      <c r="F31" s="407"/>
      <c r="G31" s="407"/>
      <c r="H31" s="408"/>
      <c r="I31" s="45"/>
      <c r="J31" s="46">
        <f>SUM(J25:J29)/5</f>
        <v>87.2</v>
      </c>
    </row>
    <row r="32" spans="1:11" s="53" customFormat="1">
      <c r="A32" s="50"/>
      <c r="B32" s="50"/>
      <c r="C32" s="26"/>
      <c r="D32" s="26"/>
      <c r="E32" s="26"/>
      <c r="F32" s="51"/>
      <c r="G32" s="26"/>
      <c r="H32" s="26"/>
      <c r="I32" s="26"/>
      <c r="J32" s="51"/>
      <c r="K32" s="26"/>
    </row>
    <row r="33" spans="1:12" s="53" customFormat="1">
      <c r="A33" s="50"/>
      <c r="B33" s="50"/>
      <c r="C33" s="26"/>
      <c r="D33" s="26"/>
      <c r="E33" s="26"/>
      <c r="F33" s="51"/>
      <c r="G33" s="26"/>
      <c r="H33" s="26"/>
      <c r="I33" s="26"/>
      <c r="J33" s="51"/>
      <c r="K33" s="26"/>
    </row>
    <row r="34" spans="1:12" s="53" customFormat="1">
      <c r="A34" s="50"/>
      <c r="B34" s="50"/>
      <c r="C34" s="26"/>
      <c r="D34" s="26"/>
      <c r="E34" s="26"/>
      <c r="F34" s="51"/>
      <c r="G34" s="26"/>
      <c r="H34" s="26"/>
      <c r="I34" s="26"/>
      <c r="J34" s="51"/>
      <c r="K34" s="26"/>
    </row>
    <row r="35" spans="1:12" s="53" customFormat="1">
      <c r="A35" s="50"/>
      <c r="B35" s="50"/>
      <c r="C35" s="26"/>
      <c r="D35" s="26"/>
      <c r="E35" s="26"/>
      <c r="F35" s="51"/>
      <c r="G35" s="26"/>
      <c r="H35" s="26"/>
      <c r="I35" s="26"/>
      <c r="J35" s="51"/>
      <c r="K35" s="26"/>
    </row>
    <row r="36" spans="1:12">
      <c r="A36" s="54" t="s">
        <v>23</v>
      </c>
      <c r="C36" s="55" t="s">
        <v>24</v>
      </c>
      <c r="F36" s="56" t="s">
        <v>23</v>
      </c>
      <c r="G36" s="57"/>
      <c r="H36" s="57"/>
      <c r="I36" s="57"/>
      <c r="L36" s="53"/>
    </row>
    <row r="37" spans="1:12">
      <c r="L37" s="53"/>
    </row>
    <row r="38" spans="1:12">
      <c r="L38" s="53"/>
    </row>
    <row r="39" spans="1:12">
      <c r="L39" s="53"/>
    </row>
    <row r="40" spans="1:12">
      <c r="L40" s="53"/>
    </row>
    <row r="41" spans="1:12">
      <c r="L41" s="53"/>
    </row>
    <row r="42" spans="1:12">
      <c r="L42" s="53"/>
    </row>
  </sheetData>
  <mergeCells count="18">
    <mergeCell ref="B30:C30"/>
    <mergeCell ref="B17:C17"/>
    <mergeCell ref="B18:C18"/>
    <mergeCell ref="B25:C25"/>
    <mergeCell ref="B26:C26"/>
    <mergeCell ref="B23:C23"/>
    <mergeCell ref="A6:C6"/>
    <mergeCell ref="A7:C7"/>
    <mergeCell ref="B28:C28"/>
    <mergeCell ref="B29:C29"/>
    <mergeCell ref="B13:C13"/>
    <mergeCell ref="B14:C14"/>
    <mergeCell ref="B11:C11"/>
    <mergeCell ref="E19:H19"/>
    <mergeCell ref="E31:H31"/>
    <mergeCell ref="G7:H7"/>
    <mergeCell ref="D6:F6"/>
    <mergeCell ref="D7:F7"/>
  </mergeCells>
  <phoneticPr fontId="2" type="noConversion"/>
  <conditionalFormatting sqref="D11 D23">
    <cfRule type="cellIs" dxfId="125" priority="1" stopIfTrue="1" operator="equal">
      <formula>2</formula>
    </cfRule>
    <cfRule type="cellIs" dxfId="124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 horizontalDpi="300" verticalDpi="4294967292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L42"/>
  <sheetViews>
    <sheetView zoomScale="75" workbookViewId="0">
      <selection activeCell="B25" sqref="B25:C29"/>
    </sheetView>
  </sheetViews>
  <sheetFormatPr baseColWidth="10" defaultColWidth="8" defaultRowHeight="16" x14ac:dyDescent="0"/>
  <cols>
    <col min="1" max="1" width="13.85546875" style="54" bestFit="1" customWidth="1"/>
    <col min="2" max="2" width="22.42578125" style="54" customWidth="1"/>
    <col min="3" max="3" width="0.140625" style="55" customWidth="1"/>
    <col min="4" max="4" width="4.85546875" style="54" customWidth="1"/>
    <col min="5" max="5" width="6" style="54" customWidth="1"/>
    <col min="6" max="6" width="6" style="58" customWidth="1"/>
    <col min="7" max="7" width="10.42578125" style="54" customWidth="1"/>
    <col min="8" max="9" width="6.42578125" style="54" customWidth="1"/>
    <col min="10" max="10" width="8.85546875" style="4" bestFit="1" customWidth="1"/>
    <col min="11" max="11" width="5.42578125" style="54" customWidth="1"/>
    <col min="12" max="16384" width="8" style="54"/>
  </cols>
  <sheetData>
    <row r="1" spans="1:10" s="2" customFormat="1">
      <c r="A1" s="1"/>
      <c r="C1" s="3"/>
      <c r="F1" s="4"/>
      <c r="J1" s="4"/>
    </row>
    <row r="2" spans="1:10" s="8" customFormat="1" ht="23">
      <c r="A2" s="5"/>
      <c r="B2" s="6" t="s">
        <v>0</v>
      </c>
      <c r="C2" s="7"/>
      <c r="F2" s="9"/>
      <c r="H2" s="10" t="s">
        <v>1</v>
      </c>
      <c r="I2" s="10"/>
      <c r="J2" s="11"/>
    </row>
    <row r="3" spans="1:10" s="14" customFormat="1" ht="23">
      <c r="A3" s="12" t="s">
        <v>2</v>
      </c>
      <c r="B3" s="6" t="s">
        <v>3</v>
      </c>
      <c r="C3" s="13"/>
      <c r="F3" s="15"/>
      <c r="H3" s="14">
        <v>5</v>
      </c>
      <c r="J3" s="11"/>
    </row>
    <row r="4" spans="1:10" s="14" customFormat="1" ht="17.25" customHeight="1">
      <c r="A4" s="16"/>
      <c r="B4" s="6"/>
      <c r="C4" s="13"/>
      <c r="F4" s="15"/>
      <c r="J4" s="11"/>
    </row>
    <row r="5" spans="1:10" s="14" customFormat="1" ht="18">
      <c r="C5" s="13"/>
      <c r="F5" s="15"/>
      <c r="J5" s="11"/>
    </row>
    <row r="6" spans="1:10" s="21" customFormat="1" ht="14.25" customHeight="1">
      <c r="A6" s="409" t="s">
        <v>4</v>
      </c>
      <c r="B6" s="409"/>
      <c r="C6" s="409"/>
      <c r="D6" s="409" t="s">
        <v>5</v>
      </c>
      <c r="E6" s="409"/>
      <c r="F6" s="409"/>
      <c r="G6" s="18" t="s">
        <v>6</v>
      </c>
      <c r="H6" s="18"/>
      <c r="I6" s="19"/>
      <c r="J6" s="20"/>
    </row>
    <row r="7" spans="1:10" s="24" customFormat="1" ht="20" customHeight="1">
      <c r="A7" s="410" t="s">
        <v>7</v>
      </c>
      <c r="B7" s="411"/>
      <c r="C7" s="414"/>
      <c r="D7" s="412" t="s">
        <v>25</v>
      </c>
      <c r="E7" s="412"/>
      <c r="F7" s="412"/>
      <c r="G7" s="413">
        <v>40978</v>
      </c>
      <c r="H7" s="413"/>
      <c r="I7" s="22"/>
      <c r="J7" s="23"/>
    </row>
    <row r="8" spans="1:10" s="25" customFormat="1" ht="20" customHeight="1">
      <c r="C8" s="26"/>
      <c r="F8" s="23"/>
      <c r="J8" s="23"/>
    </row>
    <row r="9" spans="1:10" s="25" customFormat="1" ht="20" customHeight="1">
      <c r="C9" s="26"/>
      <c r="F9" s="23"/>
      <c r="J9" s="23"/>
    </row>
    <row r="10" spans="1:10" s="21" customFormat="1">
      <c r="B10" s="27" t="s">
        <v>8</v>
      </c>
      <c r="C10" s="28"/>
      <c r="D10" s="29" t="s">
        <v>9</v>
      </c>
      <c r="G10" s="30"/>
      <c r="J10" s="20"/>
    </row>
    <row r="11" spans="1:10" s="31" customFormat="1" ht="23">
      <c r="B11" s="415" t="s">
        <v>27</v>
      </c>
      <c r="C11" s="416"/>
      <c r="D11" s="32">
        <v>2</v>
      </c>
      <c r="G11" s="33"/>
      <c r="J11" s="23" t="s">
        <v>10</v>
      </c>
    </row>
    <row r="12" spans="1:10" s="38" customFormat="1">
      <c r="A12" s="29" t="s">
        <v>11</v>
      </c>
      <c r="B12" s="27" t="s">
        <v>12</v>
      </c>
      <c r="C12" s="28"/>
      <c r="D12" s="17" t="s">
        <v>13</v>
      </c>
      <c r="E12" s="34" t="s">
        <v>14</v>
      </c>
      <c r="F12" s="34" t="s">
        <v>15</v>
      </c>
      <c r="G12" s="35" t="s">
        <v>16</v>
      </c>
      <c r="H12" s="34" t="s">
        <v>17</v>
      </c>
      <c r="I12" s="36"/>
      <c r="J12" s="37"/>
    </row>
    <row r="13" spans="1:10" s="47" customFormat="1" ht="23">
      <c r="A13" s="39" t="s">
        <v>18</v>
      </c>
      <c r="B13" s="417" t="s">
        <v>28</v>
      </c>
      <c r="C13" s="418"/>
      <c r="D13" s="42">
        <v>2</v>
      </c>
      <c r="E13" s="43">
        <v>300</v>
      </c>
      <c r="F13" s="43">
        <v>5</v>
      </c>
      <c r="G13" s="44">
        <f>IF(F13=0,0,ROUNDDOWN(E13/F13,3))</f>
        <v>60</v>
      </c>
      <c r="H13" s="43">
        <v>280</v>
      </c>
      <c r="I13" s="45"/>
      <c r="J13" s="46">
        <f>E13/300*100</f>
        <v>100</v>
      </c>
    </row>
    <row r="14" spans="1:10" s="47" customFormat="1" ht="23">
      <c r="A14" s="39" t="s">
        <v>19</v>
      </c>
      <c r="B14" s="417" t="s">
        <v>29</v>
      </c>
      <c r="C14" s="418"/>
      <c r="D14" s="12">
        <v>2</v>
      </c>
      <c r="E14" s="43">
        <v>200</v>
      </c>
      <c r="F14" s="43">
        <v>8</v>
      </c>
      <c r="G14" s="44">
        <f>IF(F14=0,0,ROUNDDOWN(E14/F14,3))</f>
        <v>25</v>
      </c>
      <c r="H14" s="43">
        <v>54</v>
      </c>
      <c r="I14" s="45"/>
      <c r="J14" s="46">
        <f>E14/200*100</f>
        <v>100</v>
      </c>
    </row>
    <row r="15" spans="1:10" s="47" customFormat="1" ht="23">
      <c r="A15" s="39" t="s">
        <v>26</v>
      </c>
      <c r="B15" s="40" t="s">
        <v>30</v>
      </c>
      <c r="C15" s="41"/>
      <c r="D15" s="12">
        <v>0</v>
      </c>
      <c r="E15" s="43">
        <v>51</v>
      </c>
      <c r="F15" s="43">
        <v>20</v>
      </c>
      <c r="G15" s="44">
        <f>IF(F15=0,0,ROUNDDOWN(E15/F15,3))</f>
        <v>2.5499999999999998</v>
      </c>
      <c r="H15" s="43">
        <v>14</v>
      </c>
      <c r="I15" s="45"/>
      <c r="J15" s="46">
        <f>E15/150*100</f>
        <v>34</v>
      </c>
    </row>
    <row r="16" spans="1:10" s="47" customFormat="1" ht="23">
      <c r="A16" s="39" t="s">
        <v>20</v>
      </c>
      <c r="B16" s="417" t="s">
        <v>31</v>
      </c>
      <c r="C16" s="418"/>
      <c r="D16" s="12">
        <v>2</v>
      </c>
      <c r="E16" s="43">
        <v>120</v>
      </c>
      <c r="F16" s="43">
        <v>10</v>
      </c>
      <c r="G16" s="44">
        <f>IF(F16=0,0,ROUNDDOWN(E16/F16,3))</f>
        <v>12</v>
      </c>
      <c r="H16" s="43">
        <v>48</v>
      </c>
      <c r="I16" s="45"/>
      <c r="J16" s="46">
        <f>E16/120*100</f>
        <v>100</v>
      </c>
    </row>
    <row r="17" spans="1:11" s="47" customFormat="1" ht="23">
      <c r="A17" s="39" t="s">
        <v>21</v>
      </c>
      <c r="B17" s="417" t="s">
        <v>32</v>
      </c>
      <c r="C17" s="418"/>
      <c r="D17" s="12">
        <v>2</v>
      </c>
      <c r="E17" s="43">
        <v>35</v>
      </c>
      <c r="F17" s="43">
        <v>50</v>
      </c>
      <c r="G17" s="44">
        <f>IF(F17=0,0,ROUNDDOWN(E17/F17,3))</f>
        <v>0.7</v>
      </c>
      <c r="H17" s="43">
        <v>4</v>
      </c>
      <c r="I17" s="45"/>
      <c r="J17" s="46">
        <f>E17/40*100</f>
        <v>87.5</v>
      </c>
    </row>
    <row r="18" spans="1:11" s="47" customFormat="1" ht="23">
      <c r="A18" s="48"/>
      <c r="B18" s="419"/>
      <c r="C18" s="420"/>
      <c r="D18" s="12"/>
      <c r="E18" s="43"/>
      <c r="F18" s="43"/>
      <c r="G18" s="44"/>
      <c r="H18" s="43"/>
      <c r="I18" s="45"/>
      <c r="J18" s="46"/>
    </row>
    <row r="19" spans="1:11" s="47" customFormat="1" ht="23">
      <c r="A19" s="13"/>
      <c r="B19" s="49" t="s">
        <v>22</v>
      </c>
      <c r="C19" s="49"/>
      <c r="D19" s="42">
        <f>SUM(D13:D18)</f>
        <v>8</v>
      </c>
      <c r="E19" s="406" t="str">
        <f>ROUNDDOWN(J19,2)&amp;" %"</f>
        <v>84.3 %</v>
      </c>
      <c r="F19" s="407"/>
      <c r="G19" s="407"/>
      <c r="H19" s="408"/>
      <c r="I19" s="45"/>
      <c r="J19" s="46">
        <f>SUM(J13:J17)/5</f>
        <v>84.3</v>
      </c>
    </row>
    <row r="20" spans="1:11" s="50" customFormat="1">
      <c r="C20" s="26"/>
      <c r="D20" s="26"/>
      <c r="E20" s="26"/>
      <c r="F20" s="26"/>
      <c r="G20" s="51"/>
      <c r="H20" s="26"/>
      <c r="I20" s="26"/>
      <c r="J20" s="51"/>
      <c r="K20" s="26"/>
    </row>
    <row r="21" spans="1:11" s="50" customFormat="1">
      <c r="C21" s="26"/>
      <c r="D21" s="26"/>
      <c r="E21" s="26"/>
      <c r="F21" s="26"/>
      <c r="G21" s="51"/>
      <c r="H21" s="26"/>
      <c r="I21" s="26"/>
      <c r="J21" s="51"/>
      <c r="K21" s="26"/>
    </row>
    <row r="22" spans="1:11" s="52" customFormat="1">
      <c r="A22" s="21"/>
      <c r="B22" s="27" t="s">
        <v>8</v>
      </c>
      <c r="C22" s="28"/>
      <c r="D22" s="29" t="s">
        <v>9</v>
      </c>
      <c r="E22" s="21"/>
      <c r="F22" s="21"/>
      <c r="G22" s="30"/>
      <c r="H22" s="21"/>
      <c r="I22" s="21"/>
      <c r="J22" s="20"/>
      <c r="K22" s="21"/>
    </row>
    <row r="23" spans="1:11" s="47" customFormat="1" ht="23">
      <c r="A23" s="31"/>
      <c r="B23" s="415" t="s">
        <v>60</v>
      </c>
      <c r="C23" s="416"/>
      <c r="D23" s="32">
        <v>0</v>
      </c>
      <c r="E23" s="31"/>
      <c r="F23" s="31"/>
      <c r="G23" s="33"/>
      <c r="H23" s="31"/>
      <c r="I23" s="31"/>
      <c r="J23" s="23" t="s">
        <v>10</v>
      </c>
      <c r="K23" s="31"/>
    </row>
    <row r="24" spans="1:11" s="52" customFormat="1">
      <c r="A24" s="29" t="s">
        <v>11</v>
      </c>
      <c r="B24" s="27" t="s">
        <v>12</v>
      </c>
      <c r="C24" s="28"/>
      <c r="D24" s="17" t="s">
        <v>13</v>
      </c>
      <c r="E24" s="34" t="s">
        <v>14</v>
      </c>
      <c r="F24" s="34" t="s">
        <v>15</v>
      </c>
      <c r="G24" s="35" t="s">
        <v>16</v>
      </c>
      <c r="H24" s="34" t="s">
        <v>17</v>
      </c>
      <c r="I24" s="36"/>
      <c r="J24" s="37"/>
    </row>
    <row r="25" spans="1:11" s="47" customFormat="1" ht="23">
      <c r="A25" s="39" t="s">
        <v>18</v>
      </c>
      <c r="B25" s="417" t="s">
        <v>80</v>
      </c>
      <c r="C25" s="418"/>
      <c r="D25" s="42">
        <v>0</v>
      </c>
      <c r="E25" s="43">
        <v>49</v>
      </c>
      <c r="F25" s="43">
        <f>F13</f>
        <v>5</v>
      </c>
      <c r="G25" s="44">
        <f>IF(F25=0,0,ROUNDDOWN(E25/F25,3))</f>
        <v>9.8000000000000007</v>
      </c>
      <c r="H25" s="43">
        <v>45</v>
      </c>
      <c r="I25" s="45"/>
      <c r="J25" s="46">
        <f>E25/300*100</f>
        <v>16.333333333333332</v>
      </c>
    </row>
    <row r="26" spans="1:11" s="47" customFormat="1" ht="23">
      <c r="A26" s="39" t="s">
        <v>19</v>
      </c>
      <c r="B26" s="417" t="s">
        <v>77</v>
      </c>
      <c r="C26" s="418"/>
      <c r="D26" s="12">
        <v>0</v>
      </c>
      <c r="E26" s="43">
        <v>152</v>
      </c>
      <c r="F26" s="43">
        <f>F14</f>
        <v>8</v>
      </c>
      <c r="G26" s="44">
        <f>IF(F26=0,0,ROUNDDOWN(E26/F26,3))</f>
        <v>19</v>
      </c>
      <c r="H26" s="43">
        <v>56</v>
      </c>
      <c r="I26" s="45"/>
      <c r="J26" s="46">
        <f>E26/200*100</f>
        <v>76</v>
      </c>
    </row>
    <row r="27" spans="1:11" s="47" customFormat="1" ht="23">
      <c r="A27" s="39" t="s">
        <v>26</v>
      </c>
      <c r="B27" s="338" t="s">
        <v>115</v>
      </c>
      <c r="C27" s="339"/>
      <c r="D27" s="12">
        <v>2</v>
      </c>
      <c r="E27" s="43">
        <v>87</v>
      </c>
      <c r="F27" s="43">
        <f>F15</f>
        <v>20</v>
      </c>
      <c r="G27" s="44">
        <f>IF(F27=0,0,ROUNDDOWN(E27/F27,3))</f>
        <v>4.3499999999999996</v>
      </c>
      <c r="H27" s="43">
        <v>20</v>
      </c>
      <c r="I27" s="45"/>
      <c r="J27" s="46">
        <f>E27/150*100</f>
        <v>57.999999999999993</v>
      </c>
    </row>
    <row r="28" spans="1:11" s="47" customFormat="1" ht="23">
      <c r="A28" s="39" t="s">
        <v>20</v>
      </c>
      <c r="B28" s="338" t="s">
        <v>78</v>
      </c>
      <c r="C28" s="339"/>
      <c r="D28" s="12">
        <v>0</v>
      </c>
      <c r="E28" s="43">
        <v>29</v>
      </c>
      <c r="F28" s="43">
        <f>F16</f>
        <v>10</v>
      </c>
      <c r="G28" s="44">
        <f>IF(F28=0,0,ROUNDDOWN(E28/F28,3))</f>
        <v>2.9</v>
      </c>
      <c r="H28" s="43">
        <v>15</v>
      </c>
      <c r="I28" s="45"/>
      <c r="J28" s="46">
        <f>E28/120*100</f>
        <v>24.166666666666668</v>
      </c>
    </row>
    <row r="29" spans="1:11" s="47" customFormat="1" ht="23">
      <c r="A29" s="39" t="s">
        <v>21</v>
      </c>
      <c r="B29" s="417" t="s">
        <v>99</v>
      </c>
      <c r="C29" s="418"/>
      <c r="D29" s="12">
        <v>0</v>
      </c>
      <c r="E29" s="43">
        <v>34</v>
      </c>
      <c r="F29" s="43">
        <f>F17</f>
        <v>50</v>
      </c>
      <c r="G29" s="44">
        <f>IF(F29=0,0,ROUNDDOWN(E29/F29,3))</f>
        <v>0.68</v>
      </c>
      <c r="H29" s="43">
        <v>3</v>
      </c>
      <c r="I29" s="45"/>
      <c r="J29" s="46">
        <f>E29/40*100</f>
        <v>85</v>
      </c>
    </row>
    <row r="30" spans="1:11" s="47" customFormat="1" ht="23">
      <c r="A30" s="48"/>
      <c r="B30" s="419"/>
      <c r="C30" s="420"/>
      <c r="D30" s="12"/>
      <c r="E30" s="43"/>
      <c r="F30" s="43"/>
      <c r="G30" s="44"/>
      <c r="H30" s="43"/>
      <c r="I30" s="45"/>
      <c r="J30" s="46"/>
    </row>
    <row r="31" spans="1:11" s="6" customFormat="1" ht="23">
      <c r="A31" s="13"/>
      <c r="B31" s="49" t="s">
        <v>22</v>
      </c>
      <c r="C31" s="49"/>
      <c r="D31" s="42">
        <f>SUM(D25:D30)</f>
        <v>2</v>
      </c>
      <c r="E31" s="406" t="str">
        <f>ROUNDDOWN(J31,2)&amp;" %"</f>
        <v>51.9 %</v>
      </c>
      <c r="F31" s="407"/>
      <c r="G31" s="407"/>
      <c r="H31" s="408"/>
      <c r="I31" s="45"/>
      <c r="J31" s="46">
        <f>SUM(J25:J29)/5</f>
        <v>51.9</v>
      </c>
    </row>
    <row r="32" spans="1:11" s="53" customFormat="1">
      <c r="A32" s="50"/>
      <c r="B32" s="50"/>
      <c r="C32" s="26"/>
      <c r="D32" s="26"/>
      <c r="E32" s="26"/>
      <c r="F32" s="51"/>
      <c r="G32" s="26"/>
      <c r="H32" s="26"/>
      <c r="I32" s="26"/>
      <c r="J32" s="51"/>
      <c r="K32" s="26"/>
    </row>
    <row r="33" spans="1:12" s="53" customFormat="1">
      <c r="A33" s="50"/>
      <c r="B33" s="50"/>
      <c r="C33" s="26"/>
      <c r="D33" s="26"/>
      <c r="E33" s="26"/>
      <c r="F33" s="51"/>
      <c r="G33" s="26"/>
      <c r="H33" s="26"/>
      <c r="I33" s="26"/>
      <c r="J33" s="51"/>
      <c r="K33" s="26"/>
    </row>
    <row r="34" spans="1:12" s="53" customFormat="1">
      <c r="A34" s="50"/>
      <c r="B34" s="50"/>
      <c r="C34" s="26"/>
      <c r="D34" s="26"/>
      <c r="E34" s="26"/>
      <c r="F34" s="51"/>
      <c r="G34" s="26"/>
      <c r="H34" s="26"/>
      <c r="I34" s="26"/>
      <c r="J34" s="51"/>
      <c r="K34" s="26"/>
    </row>
    <row r="35" spans="1:12" s="53" customFormat="1">
      <c r="A35" s="50"/>
      <c r="B35" s="50"/>
      <c r="C35" s="26"/>
      <c r="D35" s="26"/>
      <c r="E35" s="26"/>
      <c r="F35" s="51"/>
      <c r="G35" s="26"/>
      <c r="H35" s="26"/>
      <c r="I35" s="26"/>
      <c r="J35" s="51"/>
      <c r="K35" s="26"/>
    </row>
    <row r="36" spans="1:12">
      <c r="A36" s="54" t="s">
        <v>23</v>
      </c>
      <c r="C36" s="55" t="s">
        <v>24</v>
      </c>
      <c r="F36" s="56" t="s">
        <v>23</v>
      </c>
      <c r="G36" s="57"/>
      <c r="H36" s="57"/>
      <c r="I36" s="57"/>
      <c r="L36" s="53"/>
    </row>
    <row r="37" spans="1:12">
      <c r="L37" s="53"/>
    </row>
    <row r="38" spans="1:12">
      <c r="L38" s="53"/>
    </row>
    <row r="39" spans="1:12">
      <c r="L39" s="53"/>
    </row>
    <row r="40" spans="1:12">
      <c r="L40" s="53"/>
    </row>
    <row r="41" spans="1:12">
      <c r="L41" s="53"/>
    </row>
    <row r="42" spans="1:12">
      <c r="L42" s="53"/>
    </row>
  </sheetData>
  <mergeCells count="18">
    <mergeCell ref="A6:C6"/>
    <mergeCell ref="A7:C7"/>
    <mergeCell ref="B29:C29"/>
    <mergeCell ref="B13:C13"/>
    <mergeCell ref="B14:C14"/>
    <mergeCell ref="B16:C16"/>
    <mergeCell ref="B11:C11"/>
    <mergeCell ref="E19:H19"/>
    <mergeCell ref="E31:H31"/>
    <mergeCell ref="G7:H7"/>
    <mergeCell ref="D6:F6"/>
    <mergeCell ref="D7:F7"/>
    <mergeCell ref="B30:C30"/>
    <mergeCell ref="B17:C17"/>
    <mergeCell ref="B18:C18"/>
    <mergeCell ref="B25:C25"/>
    <mergeCell ref="B26:C26"/>
    <mergeCell ref="B23:C23"/>
  </mergeCells>
  <phoneticPr fontId="2" type="noConversion"/>
  <conditionalFormatting sqref="D11 D23">
    <cfRule type="cellIs" dxfId="123" priority="1" stopIfTrue="1" operator="equal">
      <formula>2</formula>
    </cfRule>
    <cfRule type="cellIs" dxfId="122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/>
  <dimension ref="A1:Q42"/>
  <sheetViews>
    <sheetView zoomScale="75" workbookViewId="0">
      <selection activeCell="A11" sqref="A11:G31"/>
    </sheetView>
  </sheetViews>
  <sheetFormatPr baseColWidth="10" defaultColWidth="8" defaultRowHeight="16" x14ac:dyDescent="0"/>
  <cols>
    <col min="1" max="1" width="13.85546875" style="54" bestFit="1" customWidth="1"/>
    <col min="2" max="2" width="20.42578125" style="54" customWidth="1"/>
    <col min="3" max="3" width="4.42578125" style="54" customWidth="1"/>
    <col min="4" max="4" width="6" style="54" customWidth="1"/>
    <col min="5" max="5" width="6" style="58" customWidth="1"/>
    <col min="6" max="6" width="9.7109375" style="54" customWidth="1"/>
    <col min="7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6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40978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32" t="s">
        <v>59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30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31" t="s">
        <v>107</v>
      </c>
      <c r="C13" s="42">
        <v>2</v>
      </c>
      <c r="D13" s="334">
        <v>300</v>
      </c>
      <c r="E13" s="334">
        <v>18</v>
      </c>
      <c r="F13" s="44">
        <f>IF(E13=0,0,ROUNDDOWN(D13/E13,3))</f>
        <v>16.666</v>
      </c>
      <c r="G13" s="334">
        <v>114</v>
      </c>
      <c r="H13" s="45"/>
      <c r="I13" s="46">
        <f>D13/300*100</f>
        <v>100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31" t="s">
        <v>74</v>
      </c>
      <c r="C14" s="12">
        <v>2</v>
      </c>
      <c r="D14" s="334">
        <v>127</v>
      </c>
      <c r="E14" s="334">
        <v>20</v>
      </c>
      <c r="F14" s="44">
        <f>IF(E14=0,0,ROUNDDOWN(D14/E14,3))</f>
        <v>6.35</v>
      </c>
      <c r="G14" s="334">
        <v>40</v>
      </c>
      <c r="H14" s="45"/>
      <c r="I14" s="46">
        <f>D14/200*100</f>
        <v>63.5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31" t="s">
        <v>72</v>
      </c>
      <c r="C15" s="12">
        <v>2</v>
      </c>
      <c r="D15" s="334">
        <v>150</v>
      </c>
      <c r="E15" s="334">
        <v>18</v>
      </c>
      <c r="F15" s="44">
        <f>IF(E15=0,0,ROUNDDOWN(D15/E15,3))</f>
        <v>8.3330000000000002</v>
      </c>
      <c r="G15" s="334">
        <v>27</v>
      </c>
      <c r="H15" s="45"/>
      <c r="I15" s="46">
        <f>D15/150*100</f>
        <v>100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31" t="s">
        <v>73</v>
      </c>
      <c r="C16" s="12">
        <v>2</v>
      </c>
      <c r="D16" s="334">
        <v>120</v>
      </c>
      <c r="E16" s="334">
        <v>21</v>
      </c>
      <c r="F16" s="44">
        <f>IF(E16=0,0,ROUNDDOWN(D16/E16,3))</f>
        <v>5.7140000000000004</v>
      </c>
      <c r="G16" s="334">
        <v>28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31" t="s">
        <v>95</v>
      </c>
      <c r="C17" s="12">
        <v>2</v>
      </c>
      <c r="D17" s="334">
        <v>40</v>
      </c>
      <c r="E17" s="334">
        <v>33</v>
      </c>
      <c r="F17" s="44">
        <f>IF(E17=0,0,ROUNDDOWN(D17/E17,3))</f>
        <v>1.212</v>
      </c>
      <c r="G17" s="334">
        <v>5</v>
      </c>
      <c r="H17" s="45"/>
      <c r="I17" s="46">
        <f>D17/40*100</f>
        <v>100</v>
      </c>
      <c r="M17" s="267"/>
      <c r="N17" s="269"/>
      <c r="O17" s="269"/>
      <c r="P17" s="267"/>
      <c r="Q17" s="267"/>
    </row>
    <row r="18" spans="1:17" s="47" customFormat="1" ht="23">
      <c r="A18" s="333"/>
      <c r="B18" s="333"/>
      <c r="C18" s="12"/>
      <c r="D18" s="334"/>
      <c r="E18" s="334"/>
      <c r="F18" s="44"/>
      <c r="G18" s="334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13"/>
      <c r="B19" s="49" t="s">
        <v>22</v>
      </c>
      <c r="C19" s="42">
        <f>SUM(C13:C18)</f>
        <v>10</v>
      </c>
      <c r="D19" s="406" t="str">
        <f>ROUNDDOWN(I19,2)&amp;" %"</f>
        <v>92.7 %</v>
      </c>
      <c r="E19" s="407"/>
      <c r="F19" s="407"/>
      <c r="G19" s="408"/>
      <c r="H19" s="45"/>
      <c r="I19" s="46">
        <f>SUM(I13:I17)/5</f>
        <v>92.7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32" t="s">
        <v>109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30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31" t="s">
        <v>110</v>
      </c>
      <c r="C25" s="42">
        <v>0</v>
      </c>
      <c r="D25" s="334">
        <v>95</v>
      </c>
      <c r="E25" s="334">
        <v>18</v>
      </c>
      <c r="F25" s="44">
        <f>IF(E25=0,0,ROUNDDOWN(D25/E25,3))</f>
        <v>5.2770000000000001</v>
      </c>
      <c r="G25" s="334">
        <v>28</v>
      </c>
      <c r="H25" s="45"/>
      <c r="I25" s="46">
        <f>D25/300*100</f>
        <v>31.666666666666664</v>
      </c>
    </row>
    <row r="26" spans="1:17" s="47" customFormat="1" ht="23">
      <c r="A26" s="39" t="s">
        <v>19</v>
      </c>
      <c r="B26" s="331" t="s">
        <v>111</v>
      </c>
      <c r="C26" s="12">
        <v>0</v>
      </c>
      <c r="D26" s="334">
        <v>93</v>
      </c>
      <c r="E26" s="334">
        <v>20</v>
      </c>
      <c r="F26" s="44">
        <f>IF(E26=0,0,ROUNDDOWN(D26/E26,3))</f>
        <v>4.6500000000000004</v>
      </c>
      <c r="G26" s="334">
        <v>15</v>
      </c>
      <c r="H26" s="45"/>
      <c r="I26" s="46">
        <f>D26/200*100</f>
        <v>46.5</v>
      </c>
    </row>
    <row r="27" spans="1:17" s="47" customFormat="1" ht="23">
      <c r="A27" s="39" t="s">
        <v>26</v>
      </c>
      <c r="B27" s="331" t="s">
        <v>112</v>
      </c>
      <c r="C27" s="12">
        <v>0</v>
      </c>
      <c r="D27" s="334">
        <v>89</v>
      </c>
      <c r="E27" s="334">
        <v>18</v>
      </c>
      <c r="F27" s="44">
        <f>IF(E27=0,0,ROUNDDOWN(D27/E27,3))</f>
        <v>4.944</v>
      </c>
      <c r="G27" s="334">
        <v>19</v>
      </c>
      <c r="H27" s="45"/>
      <c r="I27" s="46">
        <f>D27/150*100</f>
        <v>59.333333333333336</v>
      </c>
    </row>
    <row r="28" spans="1:17" s="47" customFormat="1" ht="23">
      <c r="A28" s="39" t="s">
        <v>20</v>
      </c>
      <c r="B28" s="331" t="s">
        <v>113</v>
      </c>
      <c r="C28" s="12">
        <v>0</v>
      </c>
      <c r="D28" s="334">
        <v>39</v>
      </c>
      <c r="E28" s="334">
        <v>21</v>
      </c>
      <c r="F28" s="44">
        <f>IF(E28=0,0,ROUNDDOWN(D28/E28,3))</f>
        <v>1.857</v>
      </c>
      <c r="G28" s="334">
        <v>11</v>
      </c>
      <c r="H28" s="45"/>
      <c r="I28" s="46">
        <f>D28/120*100</f>
        <v>32.5</v>
      </c>
    </row>
    <row r="29" spans="1:17" s="47" customFormat="1" ht="23">
      <c r="A29" s="39" t="s">
        <v>21</v>
      </c>
      <c r="B29" s="331" t="s">
        <v>114</v>
      </c>
      <c r="C29" s="12">
        <v>0</v>
      </c>
      <c r="D29" s="334">
        <v>10</v>
      </c>
      <c r="E29" s="334">
        <v>33</v>
      </c>
      <c r="F29" s="44">
        <f>IF(E29=0,0,ROUNDDOWN(D29/E29,3))</f>
        <v>0.30299999999999999</v>
      </c>
      <c r="G29" s="334">
        <v>2</v>
      </c>
      <c r="H29" s="45"/>
      <c r="I29" s="46">
        <f>D29/40*100</f>
        <v>25</v>
      </c>
    </row>
    <row r="30" spans="1:17" s="47" customFormat="1" ht="23">
      <c r="A30" s="333"/>
      <c r="B30" s="333"/>
      <c r="C30" s="12"/>
      <c r="D30" s="334"/>
      <c r="E30" s="334"/>
      <c r="F30" s="44"/>
      <c r="G30" s="334"/>
      <c r="H30" s="45"/>
      <c r="I30" s="46"/>
    </row>
    <row r="31" spans="1:17" s="6" customFormat="1" ht="23">
      <c r="A31" s="13"/>
      <c r="B31" s="49" t="s">
        <v>22</v>
      </c>
      <c r="C31" s="42">
        <f>SUM(C25:C30)</f>
        <v>0</v>
      </c>
      <c r="D31" s="406" t="str">
        <f>ROUNDDOWN(I31,2)&amp;" %"</f>
        <v>39 %</v>
      </c>
      <c r="E31" s="407"/>
      <c r="F31" s="407"/>
      <c r="G31" s="408"/>
      <c r="H31" s="45"/>
      <c r="I31" s="46">
        <f>SUM(I25:I29)/5</f>
        <v>39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D19:G19"/>
    <mergeCell ref="A6:B6"/>
    <mergeCell ref="C6:E6"/>
    <mergeCell ref="A7:B7"/>
    <mergeCell ref="C7:E7"/>
    <mergeCell ref="F7:G7"/>
  </mergeCells>
  <phoneticPr fontId="9" type="noConversion"/>
  <conditionalFormatting sqref="C11 C23">
    <cfRule type="cellIs" dxfId="121" priority="1" stopIfTrue="1" operator="equal">
      <formula>2</formula>
    </cfRule>
    <cfRule type="cellIs" dxfId="120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>
    <pageSetUpPr fitToPage="1"/>
  </sheetPr>
  <dimension ref="A1:AZ175"/>
  <sheetViews>
    <sheetView showGridLines="0" topLeftCell="J4" workbookViewId="0">
      <selection activeCell="M4" sqref="M4:AD4"/>
    </sheetView>
  </sheetViews>
  <sheetFormatPr baseColWidth="10" defaultColWidth="8" defaultRowHeight="12" x14ac:dyDescent="0"/>
  <cols>
    <col min="1" max="1" width="28.42578125" style="59" customWidth="1"/>
    <col min="2" max="2" width="28.42578125" style="60" customWidth="1"/>
    <col min="3" max="3" width="4.5703125" style="60" customWidth="1"/>
    <col min="4" max="4" width="3.85546875" style="60" bestFit="1" customWidth="1"/>
    <col min="5" max="5" width="4.28515625" style="68" customWidth="1"/>
    <col min="6" max="6" width="3.85546875" style="60" bestFit="1" customWidth="1"/>
    <col min="7" max="7" width="5.42578125" style="68" bestFit="1" customWidth="1"/>
    <col min="8" max="9" width="3.85546875" style="60" bestFit="1" customWidth="1"/>
    <col min="10" max="10" width="28.42578125" style="60" customWidth="1"/>
    <col min="11" max="11" width="3.28515625" style="60" customWidth="1"/>
    <col min="12" max="12" width="5.7109375" style="163" bestFit="1" customWidth="1"/>
    <col min="13" max="13" width="2.85546875" style="75" customWidth="1"/>
    <col min="14" max="14" width="3.28515625" style="60" customWidth="1"/>
    <col min="15" max="16" width="2.85546875" style="75" customWidth="1"/>
    <col min="17" max="17" width="3.28515625" style="60" customWidth="1"/>
    <col min="18" max="19" width="2.85546875" style="75" customWidth="1"/>
    <col min="20" max="20" width="3.28515625" style="60" customWidth="1"/>
    <col min="21" max="22" width="2.85546875" style="75" customWidth="1"/>
    <col min="23" max="23" width="3.28515625" style="60" customWidth="1"/>
    <col min="24" max="25" width="2.85546875" style="75" customWidth="1"/>
    <col min="26" max="26" width="3.28515625" style="60" customWidth="1"/>
    <col min="27" max="27" width="3.28515625" style="75" customWidth="1"/>
    <col min="28" max="28" width="2.85546875" style="75" customWidth="1"/>
    <col min="29" max="29" width="3.28515625" style="60" customWidth="1"/>
    <col min="30" max="30" width="3.7109375" style="75" customWidth="1"/>
    <col min="31" max="31" width="3.7109375" style="64" customWidth="1"/>
    <col min="32" max="32" width="4.7109375" style="76" customWidth="1"/>
    <col min="33" max="33" width="9" style="64" customWidth="1"/>
    <col min="34" max="34" width="5.28515625" style="76" customWidth="1"/>
    <col min="35" max="35" width="2.5703125" style="78" customWidth="1"/>
    <col min="36" max="36" width="2.5703125" style="79" customWidth="1"/>
    <col min="37" max="37" width="5.28515625" style="80" customWidth="1"/>
    <col min="38" max="38" width="6.85546875" style="81" customWidth="1"/>
    <col min="39" max="39" width="3.5703125" style="64" customWidth="1"/>
    <col min="40" max="41" width="2.42578125" style="64" customWidth="1"/>
    <col min="42" max="16384" width="8" style="60"/>
  </cols>
  <sheetData>
    <row r="1" spans="1:52" ht="42">
      <c r="C1" s="61">
        <v>800000</v>
      </c>
      <c r="D1" s="61">
        <v>800000</v>
      </c>
      <c r="E1" s="62">
        <v>800000</v>
      </c>
      <c r="F1" s="61">
        <v>800000</v>
      </c>
      <c r="G1" s="62">
        <v>800000</v>
      </c>
      <c r="H1" s="61">
        <v>800000</v>
      </c>
      <c r="I1" s="61">
        <v>800000</v>
      </c>
      <c r="L1" s="439" t="s">
        <v>58</v>
      </c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63"/>
      <c r="AJ1" s="63"/>
      <c r="AK1" s="63"/>
      <c r="AL1" s="63"/>
      <c r="AM1" s="63"/>
      <c r="AN1" s="63"/>
    </row>
    <row r="2" spans="1:52" ht="28">
      <c r="B2" s="65" t="s">
        <v>33</v>
      </c>
      <c r="C2" s="66"/>
      <c r="D2" s="67" t="s">
        <v>34</v>
      </c>
      <c r="E2" s="66"/>
      <c r="J2" s="69" t="s">
        <v>35</v>
      </c>
      <c r="K2" s="70"/>
      <c r="L2" s="440" t="s">
        <v>116</v>
      </c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71"/>
      <c r="AJ2" s="71"/>
      <c r="AK2" s="71"/>
      <c r="AL2" s="71"/>
      <c r="AM2" s="71"/>
      <c r="AN2" s="71"/>
    </row>
    <row r="3" spans="1:52" ht="28">
      <c r="G3" s="62"/>
      <c r="J3" s="72"/>
      <c r="K3" s="73"/>
      <c r="L3" s="440" t="s">
        <v>104</v>
      </c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  <c r="AG3" s="440"/>
      <c r="AH3" s="440"/>
    </row>
    <row r="4" spans="1:52" s="91" customFormat="1" ht="36.75" customHeight="1" thickBot="1">
      <c r="A4" s="82"/>
      <c r="B4" s="83" t="s">
        <v>36</v>
      </c>
      <c r="C4" s="84" t="s">
        <v>37</v>
      </c>
      <c r="D4" s="85" t="s">
        <v>17</v>
      </c>
      <c r="E4" s="86" t="s">
        <v>38</v>
      </c>
      <c r="F4" s="87" t="s">
        <v>15</v>
      </c>
      <c r="G4" s="86" t="s">
        <v>38</v>
      </c>
      <c r="H4" s="88" t="s">
        <v>17</v>
      </c>
      <c r="I4" s="89" t="s">
        <v>37</v>
      </c>
      <c r="J4" s="90" t="s">
        <v>36</v>
      </c>
      <c r="L4" s="92"/>
      <c r="M4" s="441" t="str">
        <f>L6</f>
        <v>WBA</v>
      </c>
      <c r="N4" s="441"/>
      <c r="O4" s="441"/>
      <c r="P4" s="441" t="str">
        <f>L9</f>
        <v>POT</v>
      </c>
      <c r="Q4" s="441"/>
      <c r="R4" s="441"/>
      <c r="S4" s="441" t="str">
        <f>L12</f>
        <v>BIG</v>
      </c>
      <c r="T4" s="441"/>
      <c r="U4" s="441"/>
      <c r="V4" s="442" t="str">
        <f>L15</f>
        <v>AUG</v>
      </c>
      <c r="W4" s="442"/>
      <c r="X4" s="442"/>
      <c r="Y4" s="443" t="str">
        <f>L18</f>
        <v>BCE</v>
      </c>
      <c r="Z4" s="441"/>
      <c r="AA4" s="441"/>
      <c r="AB4" s="441" t="str">
        <f>L21</f>
        <v>GBK</v>
      </c>
      <c r="AC4" s="441"/>
      <c r="AD4" s="441"/>
      <c r="AE4" s="235" t="s">
        <v>9</v>
      </c>
      <c r="AF4" s="235" t="s">
        <v>79</v>
      </c>
      <c r="AG4" s="246" t="s">
        <v>10</v>
      </c>
      <c r="AH4" s="235" t="s">
        <v>42</v>
      </c>
      <c r="AI4" s="93"/>
      <c r="AJ4" s="94"/>
      <c r="AK4" s="95" t="s">
        <v>43</v>
      </c>
      <c r="AL4" s="96" t="s">
        <v>44</v>
      </c>
      <c r="AM4" s="97" t="s">
        <v>45</v>
      </c>
      <c r="AN4" s="97" t="s">
        <v>46</v>
      </c>
      <c r="AO4" s="98"/>
      <c r="AP4" s="99" t="s">
        <v>47</v>
      </c>
      <c r="AR4" s="100"/>
      <c r="AS4" s="100"/>
      <c r="AT4" s="100"/>
      <c r="AX4" s="100"/>
      <c r="AY4" s="100"/>
      <c r="AZ4" s="100"/>
    </row>
    <row r="5" spans="1:52" s="110" customFormat="1" ht="21" customHeight="1">
      <c r="A5" s="347" t="s">
        <v>27</v>
      </c>
      <c r="B5" s="102" t="str">
        <f>A6</f>
        <v>POT</v>
      </c>
      <c r="C5" s="103"/>
      <c r="D5" s="104"/>
      <c r="E5" s="105" t="str">
        <f t="shared" ref="E5:E19" si="0">IF(F5&gt;0,(INT(1000*C5/F5)/1000),"")</f>
        <v/>
      </c>
      <c r="F5" s="106"/>
      <c r="G5" s="105" t="str">
        <f t="shared" ref="G5:G19" si="1">IF(F5&gt;0,(INT(1000*I5/F5)/1000),"")</f>
        <v/>
      </c>
      <c r="H5" s="107"/>
      <c r="I5" s="108"/>
      <c r="J5" s="109" t="str">
        <f>A5</f>
        <v>WBA</v>
      </c>
      <c r="L5" s="193"/>
      <c r="M5" s="196"/>
      <c r="N5" s="197"/>
      <c r="O5" s="198"/>
      <c r="P5" s="427" t="s">
        <v>62</v>
      </c>
      <c r="Q5" s="428"/>
      <c r="R5" s="228">
        <v>7</v>
      </c>
      <c r="S5" s="223" t="s">
        <v>63</v>
      </c>
      <c r="T5" s="224"/>
      <c r="U5" s="225">
        <v>8</v>
      </c>
      <c r="V5" s="196"/>
      <c r="W5" s="199"/>
      <c r="X5" s="199"/>
      <c r="Y5" s="427"/>
      <c r="Z5" s="428"/>
      <c r="AA5" s="228"/>
      <c r="AB5" s="223"/>
      <c r="AC5" s="199"/>
      <c r="AD5" s="200"/>
      <c r="AE5" s="237"/>
      <c r="AF5" s="238"/>
      <c r="AG5" s="247"/>
      <c r="AH5" s="242"/>
      <c r="AI5" s="120"/>
      <c r="AJ5" s="121"/>
      <c r="AK5" s="122"/>
      <c r="AL5" s="123">
        <f>K2</f>
        <v>0</v>
      </c>
      <c r="AM5" s="124">
        <f>K2</f>
        <v>0</v>
      </c>
      <c r="AN5" s="125">
        <f>C2</f>
        <v>0</v>
      </c>
      <c r="AO5" s="126">
        <f>E2</f>
        <v>0</v>
      </c>
    </row>
    <row r="6" spans="1:52" ht="32" customHeight="1">
      <c r="A6" s="347" t="s">
        <v>92</v>
      </c>
      <c r="B6" s="102" t="str">
        <f>A7</f>
        <v>BIG</v>
      </c>
      <c r="C6" s="103"/>
      <c r="D6" s="104"/>
      <c r="E6" s="105" t="str">
        <f t="shared" si="0"/>
        <v/>
      </c>
      <c r="F6" s="106"/>
      <c r="G6" s="105" t="str">
        <f t="shared" si="1"/>
        <v/>
      </c>
      <c r="H6" s="107"/>
      <c r="I6" s="108"/>
      <c r="J6" s="109" t="str">
        <f>A5</f>
        <v>WBA</v>
      </c>
      <c r="K6" s="270"/>
      <c r="L6" s="271" t="str">
        <f>A5</f>
        <v>WBA</v>
      </c>
      <c r="M6" s="201"/>
      <c r="N6" s="129"/>
      <c r="O6" s="130"/>
      <c r="P6" s="220"/>
      <c r="Q6" s="222">
        <v>2</v>
      </c>
      <c r="R6" s="221"/>
      <c r="S6" s="220"/>
      <c r="T6" s="222">
        <v>2</v>
      </c>
      <c r="U6" s="226"/>
      <c r="V6" s="201"/>
      <c r="W6" s="129"/>
      <c r="X6" s="210"/>
      <c r="Y6" s="220"/>
      <c r="Z6" s="222"/>
      <c r="AA6" s="221"/>
      <c r="AB6" s="194"/>
      <c r="AC6" s="129"/>
      <c r="AD6" s="202"/>
      <c r="AE6" s="212">
        <f>SUM(N6:AC6)</f>
        <v>4</v>
      </c>
      <c r="AF6" s="132">
        <f>SUM(M5:AD5)</f>
        <v>15</v>
      </c>
      <c r="AG6" s="241">
        <f>AVERAGE(M7:AD7)</f>
        <v>0.88014999999999999</v>
      </c>
      <c r="AH6" s="388" t="s">
        <v>144</v>
      </c>
      <c r="AI6" s="234" t="e">
        <f>IF(#REF!&lt;$C$2,"ê","")</f>
        <v>#REF!</v>
      </c>
      <c r="AJ6" s="136"/>
      <c r="AK6" s="137" t="e">
        <f>IF(#REF!&gt;AO5,"Ü",AE6+#REF!/AL5)</f>
        <v>#REF!</v>
      </c>
      <c r="AL6" s="133" t="e">
        <f>AE6+#REF!/AL5</f>
        <v>#REF!</v>
      </c>
      <c r="AM6" s="132">
        <f>AM5</f>
        <v>0</v>
      </c>
      <c r="AN6" s="132">
        <f>AN5</f>
        <v>0</v>
      </c>
      <c r="AO6" s="132">
        <f>AO5</f>
        <v>0</v>
      </c>
      <c r="AP6" s="138">
        <f>COUNT(N6:AD6)</f>
        <v>2</v>
      </c>
    </row>
    <row r="7" spans="1:52" s="59" customFormat="1" ht="21" customHeight="1">
      <c r="A7" s="347" t="s">
        <v>60</v>
      </c>
      <c r="B7" s="102" t="str">
        <f>B6</f>
        <v>BIG</v>
      </c>
      <c r="C7" s="103"/>
      <c r="D7" s="104"/>
      <c r="E7" s="105" t="str">
        <f t="shared" si="0"/>
        <v/>
      </c>
      <c r="F7" s="106"/>
      <c r="G7" s="105" t="str">
        <f t="shared" si="1"/>
        <v/>
      </c>
      <c r="H7" s="107"/>
      <c r="I7" s="108"/>
      <c r="J7" s="109" t="str">
        <f>A6</f>
        <v>POT</v>
      </c>
      <c r="K7" s="272"/>
      <c r="L7" s="273"/>
      <c r="M7" s="203" t="s">
        <v>48</v>
      </c>
      <c r="N7" s="141" t="s">
        <v>48</v>
      </c>
      <c r="O7" s="142"/>
      <c r="P7" s="433">
        <v>0.9173</v>
      </c>
      <c r="Q7" s="422"/>
      <c r="R7" s="423"/>
      <c r="S7" s="453">
        <v>0.84299999999999997</v>
      </c>
      <c r="T7" s="454"/>
      <c r="U7" s="455"/>
      <c r="V7" s="436"/>
      <c r="W7" s="437"/>
      <c r="X7" s="423"/>
      <c r="Y7" s="433"/>
      <c r="Z7" s="422"/>
      <c r="AA7" s="423"/>
      <c r="AB7" s="214"/>
      <c r="AC7" s="215"/>
      <c r="AD7" s="218"/>
      <c r="AE7" s="213"/>
      <c r="AF7" s="146"/>
      <c r="AG7" s="248"/>
      <c r="AH7" s="243"/>
      <c r="AI7" s="234"/>
      <c r="AJ7" s="149"/>
      <c r="AK7" s="150"/>
      <c r="AL7" s="151"/>
      <c r="AM7" s="152"/>
      <c r="AN7" s="153"/>
      <c r="AO7" s="154"/>
    </row>
    <row r="8" spans="1:52" s="110" customFormat="1" ht="21" customHeight="1">
      <c r="A8" s="347" t="s">
        <v>59</v>
      </c>
      <c r="B8" s="102" t="str">
        <f>A8</f>
        <v>AUG</v>
      </c>
      <c r="C8" s="103"/>
      <c r="D8" s="104"/>
      <c r="E8" s="105" t="str">
        <f t="shared" si="0"/>
        <v/>
      </c>
      <c r="F8" s="106"/>
      <c r="G8" s="105" t="str">
        <f t="shared" si="1"/>
        <v/>
      </c>
      <c r="H8" s="107"/>
      <c r="I8" s="108"/>
      <c r="J8" s="109" t="str">
        <f>A5</f>
        <v>WBA</v>
      </c>
      <c r="K8" s="272"/>
      <c r="L8" s="273"/>
      <c r="M8" s="434" t="s">
        <v>62</v>
      </c>
      <c r="N8" s="435"/>
      <c r="O8" s="229">
        <v>3</v>
      </c>
      <c r="P8" s="112"/>
      <c r="Q8" s="113"/>
      <c r="R8" s="114"/>
      <c r="S8" s="431" t="s">
        <v>62</v>
      </c>
      <c r="T8" s="430"/>
      <c r="U8" s="230">
        <v>6</v>
      </c>
      <c r="V8" s="429"/>
      <c r="W8" s="430"/>
      <c r="X8" s="219"/>
      <c r="Y8" s="112"/>
      <c r="Z8" s="115"/>
      <c r="AA8" s="114"/>
      <c r="AB8" s="112"/>
      <c r="AC8" s="115"/>
      <c r="AD8" s="204"/>
      <c r="AE8" s="211"/>
      <c r="AF8" s="156"/>
      <c r="AG8" s="249"/>
      <c r="AH8" s="244"/>
      <c r="AI8" s="234"/>
      <c r="AJ8" s="149"/>
      <c r="AK8" s="123"/>
      <c r="AL8" s="123">
        <f>AL5</f>
        <v>0</v>
      </c>
      <c r="AM8" s="123">
        <f>AM5</f>
        <v>0</v>
      </c>
      <c r="AN8" s="123">
        <f>AN5</f>
        <v>0</v>
      </c>
      <c r="AO8" s="123">
        <f>AO5</f>
        <v>0</v>
      </c>
    </row>
    <row r="9" spans="1:52" ht="32" customHeight="1">
      <c r="A9" s="347" t="s">
        <v>61</v>
      </c>
      <c r="B9" s="102" t="str">
        <f>B8</f>
        <v>AUG</v>
      </c>
      <c r="C9" s="103"/>
      <c r="D9" s="104"/>
      <c r="E9" s="105" t="str">
        <f t="shared" si="0"/>
        <v/>
      </c>
      <c r="F9" s="106"/>
      <c r="G9" s="105" t="str">
        <f t="shared" si="1"/>
        <v/>
      </c>
      <c r="H9" s="107"/>
      <c r="I9" s="108"/>
      <c r="J9" s="109" t="str">
        <f>A6</f>
        <v>POT</v>
      </c>
      <c r="K9" s="270"/>
      <c r="L9" s="271" t="str">
        <f>A6</f>
        <v>POT</v>
      </c>
      <c r="M9" s="227"/>
      <c r="N9" s="222">
        <v>0</v>
      </c>
      <c r="O9" s="221"/>
      <c r="P9" s="128"/>
      <c r="Q9" s="129"/>
      <c r="R9" s="130"/>
      <c r="S9" s="220"/>
      <c r="T9" s="222">
        <v>2</v>
      </c>
      <c r="U9" s="226"/>
      <c r="V9" s="227"/>
      <c r="W9" s="222"/>
      <c r="X9" s="221"/>
      <c r="Y9" s="128"/>
      <c r="Z9" s="129"/>
      <c r="AA9" s="130"/>
      <c r="AB9" s="128"/>
      <c r="AC9" s="129"/>
      <c r="AD9" s="202"/>
      <c r="AE9" s="212">
        <f>SUM(N9:AC9)</f>
        <v>2</v>
      </c>
      <c r="AF9" s="132">
        <f>SUM(M8:AD8)</f>
        <v>9</v>
      </c>
      <c r="AG9" s="241">
        <f>AVERAGE(M10:AD10)</f>
        <v>0.71750000000000003</v>
      </c>
      <c r="AH9" s="388" t="s">
        <v>145</v>
      </c>
      <c r="AI9" s="234" t="e">
        <f>IF(#REF!&lt;$C$2,"ê","")</f>
        <v>#REF!</v>
      </c>
      <c r="AJ9" s="136"/>
      <c r="AK9" s="137" t="e">
        <f>IF(#REF!&gt;AO8,"Ü",AE9+#REF!/AM9)</f>
        <v>#REF!</v>
      </c>
      <c r="AL9" s="133" t="e">
        <f>AE9+#REF!/AL8</f>
        <v>#REF!</v>
      </c>
      <c r="AM9" s="132">
        <f>AM8</f>
        <v>0</v>
      </c>
      <c r="AN9" s="132">
        <f>AN8</f>
        <v>0</v>
      </c>
      <c r="AO9" s="132">
        <f>AO8</f>
        <v>0</v>
      </c>
      <c r="AP9" s="138">
        <f>COUNT(N9:AD9)</f>
        <v>2</v>
      </c>
    </row>
    <row r="10" spans="1:52" s="59" customFormat="1" ht="21" customHeight="1">
      <c r="A10" s="347" t="s">
        <v>109</v>
      </c>
      <c r="B10" s="102" t="str">
        <f>B9</f>
        <v>AUG</v>
      </c>
      <c r="C10" s="103"/>
      <c r="D10" s="104"/>
      <c r="E10" s="105" t="str">
        <f t="shared" si="0"/>
        <v/>
      </c>
      <c r="F10" s="106"/>
      <c r="G10" s="105" t="str">
        <f t="shared" si="1"/>
        <v/>
      </c>
      <c r="H10" s="107"/>
      <c r="I10" s="108"/>
      <c r="J10" s="109" t="str">
        <f>A7</f>
        <v>BIG</v>
      </c>
      <c r="K10" s="272"/>
      <c r="L10" s="273"/>
      <c r="M10" s="436">
        <v>0.56299999999999994</v>
      </c>
      <c r="N10" s="437"/>
      <c r="O10" s="423"/>
      <c r="P10" s="140" t="s">
        <v>48</v>
      </c>
      <c r="Q10" s="141" t="s">
        <v>48</v>
      </c>
      <c r="R10" s="142"/>
      <c r="S10" s="433">
        <v>0.872</v>
      </c>
      <c r="T10" s="422"/>
      <c r="U10" s="438"/>
      <c r="V10" s="421"/>
      <c r="W10" s="422"/>
      <c r="X10" s="422"/>
      <c r="Y10" s="433"/>
      <c r="Z10" s="422"/>
      <c r="AA10" s="423"/>
      <c r="AB10" s="143"/>
      <c r="AC10" s="144"/>
      <c r="AD10" s="265"/>
      <c r="AE10" s="213"/>
      <c r="AF10" s="146"/>
      <c r="AG10" s="248"/>
      <c r="AH10" s="243"/>
      <c r="AI10" s="158"/>
      <c r="AJ10" s="149"/>
      <c r="AK10" s="150"/>
      <c r="AL10" s="151"/>
      <c r="AM10" s="152"/>
      <c r="AN10" s="153"/>
      <c r="AO10" s="154"/>
    </row>
    <row r="11" spans="1:52" s="110" customFormat="1" ht="21" customHeight="1">
      <c r="A11" s="82"/>
      <c r="B11" s="102" t="str">
        <f>A9</f>
        <v>BCE</v>
      </c>
      <c r="C11" s="103"/>
      <c r="D11" s="104"/>
      <c r="E11" s="105" t="str">
        <f t="shared" si="0"/>
        <v/>
      </c>
      <c r="F11" s="106"/>
      <c r="G11" s="105" t="str">
        <f t="shared" si="1"/>
        <v/>
      </c>
      <c r="H11" s="107"/>
      <c r="I11" s="108"/>
      <c r="J11" s="109" t="str">
        <f>A5</f>
        <v>WBA</v>
      </c>
      <c r="K11" s="272"/>
      <c r="L11" s="273"/>
      <c r="M11" s="429" t="s">
        <v>62</v>
      </c>
      <c r="N11" s="430"/>
      <c r="O11" s="219">
        <v>2</v>
      </c>
      <c r="P11" s="431" t="s">
        <v>62</v>
      </c>
      <c r="Q11" s="430"/>
      <c r="R11" s="219">
        <v>4</v>
      </c>
      <c r="S11" s="112"/>
      <c r="T11" s="113"/>
      <c r="U11" s="204"/>
      <c r="V11" s="429"/>
      <c r="W11" s="430"/>
      <c r="X11" s="195"/>
      <c r="Y11" s="112"/>
      <c r="Z11" s="115"/>
      <c r="AA11" s="114"/>
      <c r="AB11" s="112"/>
      <c r="AC11" s="115"/>
      <c r="AD11" s="204"/>
      <c r="AE11" s="211"/>
      <c r="AF11" s="156"/>
      <c r="AG11" s="249"/>
      <c r="AH11" s="244"/>
      <c r="AI11" s="158"/>
      <c r="AJ11" s="149"/>
      <c r="AK11" s="159"/>
      <c r="AL11" s="123">
        <f>AL8</f>
        <v>0</v>
      </c>
      <c r="AM11" s="123">
        <f>AM8</f>
        <v>0</v>
      </c>
      <c r="AN11" s="123">
        <f>AN8</f>
        <v>0</v>
      </c>
      <c r="AO11" s="123">
        <f>AO8</f>
        <v>0</v>
      </c>
    </row>
    <row r="12" spans="1:52" ht="32" customHeight="1">
      <c r="A12" s="82"/>
      <c r="B12" s="102" t="str">
        <f>B11</f>
        <v>BCE</v>
      </c>
      <c r="C12" s="103"/>
      <c r="D12" s="104"/>
      <c r="E12" s="105" t="str">
        <f t="shared" si="0"/>
        <v/>
      </c>
      <c r="F12" s="106"/>
      <c r="G12" s="105" t="str">
        <f t="shared" si="1"/>
        <v/>
      </c>
      <c r="H12" s="107"/>
      <c r="I12" s="108"/>
      <c r="J12" s="109" t="str">
        <f>A6</f>
        <v>POT</v>
      </c>
      <c r="K12" s="270"/>
      <c r="L12" s="271" t="str">
        <f>A7</f>
        <v>BIG</v>
      </c>
      <c r="M12" s="227"/>
      <c r="N12" s="222">
        <v>0</v>
      </c>
      <c r="O12" s="221"/>
      <c r="P12" s="220"/>
      <c r="Q12" s="222">
        <v>0</v>
      </c>
      <c r="R12" s="221"/>
      <c r="S12" s="128"/>
      <c r="T12" s="129"/>
      <c r="U12" s="202"/>
      <c r="V12" s="201"/>
      <c r="W12" s="129"/>
      <c r="X12" s="210"/>
      <c r="Y12" s="128"/>
      <c r="Z12" s="129"/>
      <c r="AA12" s="262"/>
      <c r="AB12" s="128"/>
      <c r="AC12" s="129"/>
      <c r="AD12" s="202"/>
      <c r="AE12" s="212">
        <f>SUM(N12:AC12)</f>
        <v>0</v>
      </c>
      <c r="AF12" s="132">
        <f>SUM(M11:AD11)</f>
        <v>6</v>
      </c>
      <c r="AG12" s="241">
        <f>AVERAGE(M13:AD13)</f>
        <v>0.6048</v>
      </c>
      <c r="AH12" s="388" t="s">
        <v>146</v>
      </c>
      <c r="AI12" s="234" t="e">
        <f>IF(#REF!&lt;$C$2,"ê","")</f>
        <v>#REF!</v>
      </c>
      <c r="AJ12" s="136"/>
      <c r="AK12" s="137" t="e">
        <f>IF(#REF!&gt;AO11,"Ü",AE12+#REF!/AM12)</f>
        <v>#REF!</v>
      </c>
      <c r="AL12" s="133" t="e">
        <f>AE12+#REF!/AL11</f>
        <v>#REF!</v>
      </c>
      <c r="AM12" s="132">
        <f>AM11</f>
        <v>0</v>
      </c>
      <c r="AN12" s="132">
        <f>AN11</f>
        <v>0</v>
      </c>
      <c r="AO12" s="132">
        <f>AO11</f>
        <v>0</v>
      </c>
      <c r="AP12" s="138">
        <f>COUNT(N12:AD12)</f>
        <v>2</v>
      </c>
    </row>
    <row r="13" spans="1:52" s="59" customFormat="1" ht="21" customHeight="1" thickBot="1">
      <c r="A13" s="82"/>
      <c r="B13" s="102" t="str">
        <f>B12</f>
        <v>BCE</v>
      </c>
      <c r="C13" s="103"/>
      <c r="D13" s="104"/>
      <c r="E13" s="105" t="str">
        <f t="shared" si="0"/>
        <v/>
      </c>
      <c r="F13" s="106"/>
      <c r="G13" s="105" t="str">
        <f t="shared" si="1"/>
        <v/>
      </c>
      <c r="H13" s="107"/>
      <c r="I13" s="108"/>
      <c r="J13" s="109" t="str">
        <f>A7</f>
        <v>BIG</v>
      </c>
      <c r="K13" s="272"/>
      <c r="L13" s="273"/>
      <c r="M13" s="432">
        <v>0.51900000000000002</v>
      </c>
      <c r="N13" s="425"/>
      <c r="O13" s="426"/>
      <c r="P13" s="424">
        <v>0.69059999999999999</v>
      </c>
      <c r="Q13" s="425"/>
      <c r="R13" s="426"/>
      <c r="S13" s="207" t="s">
        <v>48</v>
      </c>
      <c r="T13" s="208" t="s">
        <v>48</v>
      </c>
      <c r="U13" s="209"/>
      <c r="V13" s="205"/>
      <c r="W13" s="206"/>
      <c r="X13" s="217"/>
      <c r="Y13" s="263"/>
      <c r="Z13" s="206"/>
      <c r="AA13" s="264"/>
      <c r="AB13" s="424"/>
      <c r="AC13" s="425"/>
      <c r="AD13" s="444"/>
      <c r="AE13" s="213"/>
      <c r="AF13" s="146"/>
      <c r="AG13" s="248"/>
      <c r="AH13" s="243"/>
      <c r="AI13" s="158"/>
      <c r="AJ13" s="149"/>
      <c r="AK13" s="150"/>
      <c r="AL13" s="151"/>
      <c r="AM13" s="152"/>
      <c r="AN13" s="153"/>
      <c r="AO13" s="154"/>
    </row>
    <row r="14" spans="1:52" s="110" customFormat="1" ht="21" customHeight="1">
      <c r="A14" s="82"/>
      <c r="B14" s="102" t="str">
        <f>B13</f>
        <v>BCE</v>
      </c>
      <c r="C14" s="103"/>
      <c r="D14" s="104"/>
      <c r="E14" s="105" t="str">
        <f t="shared" si="0"/>
        <v/>
      </c>
      <c r="F14" s="106"/>
      <c r="G14" s="105" t="str">
        <f t="shared" si="1"/>
        <v/>
      </c>
      <c r="H14" s="107"/>
      <c r="I14" s="108"/>
      <c r="J14" s="109" t="str">
        <f>A8</f>
        <v>AUG</v>
      </c>
      <c r="K14" s="272"/>
      <c r="L14" s="273"/>
      <c r="M14" s="196"/>
      <c r="N14" s="199"/>
      <c r="O14" s="199"/>
      <c r="P14" s="427"/>
      <c r="Q14" s="428"/>
      <c r="R14" s="228"/>
      <c r="S14" s="199"/>
      <c r="T14" s="199"/>
      <c r="U14" s="200"/>
      <c r="V14" s="196"/>
      <c r="W14" s="197"/>
      <c r="X14" s="198"/>
      <c r="Y14" s="427" t="s">
        <v>62</v>
      </c>
      <c r="Z14" s="428"/>
      <c r="AA14" s="228">
        <v>6</v>
      </c>
      <c r="AB14" s="427" t="s">
        <v>62</v>
      </c>
      <c r="AC14" s="428"/>
      <c r="AD14" s="225">
        <v>10</v>
      </c>
      <c r="AE14" s="211"/>
      <c r="AF14" s="156"/>
      <c r="AG14" s="249"/>
      <c r="AH14" s="244"/>
      <c r="AI14" s="158"/>
      <c r="AJ14" s="149"/>
      <c r="AK14" s="159"/>
      <c r="AL14" s="123">
        <f>AL11</f>
        <v>0</v>
      </c>
      <c r="AM14" s="123">
        <f>AM11</f>
        <v>0</v>
      </c>
      <c r="AN14" s="123">
        <f>AN11</f>
        <v>0</v>
      </c>
      <c r="AO14" s="123">
        <f>AO11</f>
        <v>0</v>
      </c>
    </row>
    <row r="15" spans="1:52" ht="32" customHeight="1">
      <c r="A15" s="82"/>
      <c r="B15" s="102" t="str">
        <f>A10</f>
        <v>GBK</v>
      </c>
      <c r="C15" s="103"/>
      <c r="D15" s="104"/>
      <c r="E15" s="105" t="str">
        <f t="shared" si="0"/>
        <v/>
      </c>
      <c r="F15" s="106"/>
      <c r="G15" s="105" t="str">
        <f t="shared" si="1"/>
        <v/>
      </c>
      <c r="H15" s="107"/>
      <c r="I15" s="108"/>
      <c r="J15" s="109" t="str">
        <f>A5</f>
        <v>WBA</v>
      </c>
      <c r="K15" s="270"/>
      <c r="L15" s="271" t="str">
        <f>A8</f>
        <v>AUG</v>
      </c>
      <c r="M15" s="201"/>
      <c r="N15" s="129"/>
      <c r="O15" s="210"/>
      <c r="P15" s="220"/>
      <c r="Q15" s="222"/>
      <c r="R15" s="221"/>
      <c r="S15" s="194"/>
      <c r="T15" s="129"/>
      <c r="U15" s="202"/>
      <c r="V15" s="201"/>
      <c r="W15" s="129"/>
      <c r="X15" s="130"/>
      <c r="Y15" s="220"/>
      <c r="Z15" s="222">
        <v>2</v>
      </c>
      <c r="AA15" s="221"/>
      <c r="AB15" s="220"/>
      <c r="AC15" s="222">
        <v>2</v>
      </c>
      <c r="AD15" s="226"/>
      <c r="AE15" s="212">
        <f>SUM(N15:AC15)</f>
        <v>4</v>
      </c>
      <c r="AF15" s="132">
        <f>SUM(M14:AD14)</f>
        <v>16</v>
      </c>
      <c r="AG15" s="241">
        <f>AVERAGE(M16:AD16)</f>
        <v>0.76449999999999996</v>
      </c>
      <c r="AH15" s="388" t="s">
        <v>149</v>
      </c>
      <c r="AI15" s="234" t="e">
        <f>IF(#REF!&lt;$C$2,"ê","")</f>
        <v>#REF!</v>
      </c>
      <c r="AJ15" s="136"/>
      <c r="AK15" s="137" t="e">
        <f>IF(#REF!&gt;AO14,"Ü",AE15+#REF!/AM15)</f>
        <v>#REF!</v>
      </c>
      <c r="AL15" s="133" t="e">
        <f>AE15+#REF!/AL14</f>
        <v>#REF!</v>
      </c>
      <c r="AM15" s="132">
        <f>AM14</f>
        <v>0</v>
      </c>
      <c r="AN15" s="132">
        <f>AN14</f>
        <v>0</v>
      </c>
      <c r="AO15" s="132">
        <f>AO14</f>
        <v>0</v>
      </c>
      <c r="AP15" s="138">
        <f>COUNT(N15:AD15)</f>
        <v>2</v>
      </c>
    </row>
    <row r="16" spans="1:52" s="59" customFormat="1" ht="21" customHeight="1">
      <c r="A16" s="82"/>
      <c r="B16" s="102" t="str">
        <f>B15</f>
        <v>GBK</v>
      </c>
      <c r="C16" s="103"/>
      <c r="D16" s="104"/>
      <c r="E16" s="105" t="str">
        <f t="shared" si="0"/>
        <v/>
      </c>
      <c r="F16" s="106"/>
      <c r="G16" s="105" t="str">
        <f t="shared" si="1"/>
        <v/>
      </c>
      <c r="H16" s="107"/>
      <c r="I16" s="108"/>
      <c r="J16" s="109" t="str">
        <f>A6</f>
        <v>POT</v>
      </c>
      <c r="K16" s="272"/>
      <c r="L16" s="273"/>
      <c r="M16" s="421"/>
      <c r="N16" s="422"/>
      <c r="O16" s="423"/>
      <c r="P16" s="433"/>
      <c r="Q16" s="422"/>
      <c r="R16" s="423"/>
      <c r="S16" s="214"/>
      <c r="T16" s="215"/>
      <c r="U16" s="218"/>
      <c r="V16" s="203" t="s">
        <v>48</v>
      </c>
      <c r="W16" s="141" t="s">
        <v>48</v>
      </c>
      <c r="X16" s="142"/>
      <c r="Y16" s="456">
        <v>0.60199999999999998</v>
      </c>
      <c r="Z16" s="457"/>
      <c r="AA16" s="458"/>
      <c r="AB16" s="433">
        <v>0.92700000000000005</v>
      </c>
      <c r="AC16" s="422"/>
      <c r="AD16" s="438"/>
      <c r="AE16" s="213"/>
      <c r="AF16" s="146"/>
      <c r="AG16" s="248"/>
      <c r="AH16" s="243"/>
      <c r="AI16" s="158"/>
      <c r="AJ16" s="149"/>
      <c r="AK16" s="150"/>
      <c r="AL16" s="151"/>
      <c r="AM16" s="152"/>
      <c r="AN16" s="153"/>
      <c r="AO16" s="154"/>
    </row>
    <row r="17" spans="1:42" s="110" customFormat="1" ht="21" customHeight="1">
      <c r="A17" s="82"/>
      <c r="B17" s="102" t="str">
        <f>B16</f>
        <v>GBK</v>
      </c>
      <c r="C17" s="103"/>
      <c r="D17" s="104"/>
      <c r="E17" s="105" t="str">
        <f t="shared" si="0"/>
        <v/>
      </c>
      <c r="F17" s="106"/>
      <c r="G17" s="105" t="str">
        <f t="shared" si="1"/>
        <v/>
      </c>
      <c r="H17" s="107"/>
      <c r="I17" s="108"/>
      <c r="J17" s="109" t="str">
        <f>A7</f>
        <v>BIG</v>
      </c>
      <c r="K17" s="272"/>
      <c r="L17" s="273"/>
      <c r="M17" s="429"/>
      <c r="N17" s="430"/>
      <c r="O17" s="219"/>
      <c r="P17" s="112"/>
      <c r="Q17" s="115"/>
      <c r="R17" s="114"/>
      <c r="S17" s="112"/>
      <c r="T17" s="115"/>
      <c r="U17" s="204"/>
      <c r="V17" s="434" t="s">
        <v>62</v>
      </c>
      <c r="W17" s="435"/>
      <c r="X17" s="229">
        <v>4</v>
      </c>
      <c r="Y17" s="112"/>
      <c r="Z17" s="113"/>
      <c r="AA17" s="114"/>
      <c r="AB17" s="431" t="s">
        <v>62</v>
      </c>
      <c r="AC17" s="430"/>
      <c r="AD17" s="230">
        <v>8</v>
      </c>
      <c r="AE17" s="211"/>
      <c r="AF17" s="156"/>
      <c r="AG17" s="249"/>
      <c r="AH17" s="244"/>
      <c r="AI17" s="158"/>
      <c r="AJ17" s="149"/>
      <c r="AK17" s="159"/>
      <c r="AL17" s="123">
        <f>AL14</f>
        <v>0</v>
      </c>
      <c r="AM17" s="123">
        <f>AM14</f>
        <v>0</v>
      </c>
      <c r="AN17" s="123">
        <f>AN14</f>
        <v>0</v>
      </c>
      <c r="AO17" s="123">
        <f>AO14</f>
        <v>0</v>
      </c>
    </row>
    <row r="18" spans="1:42" ht="32" customHeight="1">
      <c r="A18" s="82"/>
      <c r="B18" s="102" t="str">
        <f>B17</f>
        <v>GBK</v>
      </c>
      <c r="C18" s="103"/>
      <c r="D18" s="104"/>
      <c r="E18" s="105" t="str">
        <f t="shared" si="0"/>
        <v/>
      </c>
      <c r="F18" s="106"/>
      <c r="G18" s="105" t="str">
        <f t="shared" si="1"/>
        <v/>
      </c>
      <c r="H18" s="107"/>
      <c r="I18" s="108"/>
      <c r="J18" s="109" t="str">
        <f>A8</f>
        <v>AUG</v>
      </c>
      <c r="K18" s="270"/>
      <c r="L18" s="271" t="str">
        <f>A9</f>
        <v>BCE</v>
      </c>
      <c r="M18" s="227"/>
      <c r="N18" s="222"/>
      <c r="O18" s="221"/>
      <c r="P18" s="128"/>
      <c r="Q18" s="129"/>
      <c r="R18" s="130"/>
      <c r="S18" s="128"/>
      <c r="T18" s="129"/>
      <c r="U18" s="202"/>
      <c r="V18" s="227"/>
      <c r="W18" s="356">
        <v>0</v>
      </c>
      <c r="X18" s="221"/>
      <c r="Y18" s="128"/>
      <c r="Z18" s="129"/>
      <c r="AA18" s="130"/>
      <c r="AB18" s="220"/>
      <c r="AC18" s="222">
        <v>2</v>
      </c>
      <c r="AD18" s="226"/>
      <c r="AE18" s="212">
        <f>SUM(N18:AC18)</f>
        <v>2</v>
      </c>
      <c r="AF18" s="132">
        <f>SUM(M17:AD17)</f>
        <v>12</v>
      </c>
      <c r="AG18" s="241">
        <f>AVERAGE(M19:AD19)</f>
        <v>0.72300000000000009</v>
      </c>
      <c r="AH18" s="388" t="s">
        <v>150</v>
      </c>
      <c r="AI18" s="234" t="e">
        <f>IF(#REF!&lt;$C$2,"ê","")</f>
        <v>#REF!</v>
      </c>
      <c r="AJ18" s="136"/>
      <c r="AK18" s="137" t="e">
        <f>IF(#REF!&gt;AO17,"Ü",AE18+#REF!/AM18)</f>
        <v>#REF!</v>
      </c>
      <c r="AL18" s="133" t="e">
        <f>AE18+#REF!/AL17</f>
        <v>#REF!</v>
      </c>
      <c r="AM18" s="132">
        <f>AM17</f>
        <v>0</v>
      </c>
      <c r="AN18" s="132">
        <f>AN17</f>
        <v>0</v>
      </c>
      <c r="AO18" s="132">
        <f>AO17</f>
        <v>0</v>
      </c>
      <c r="AP18" s="138">
        <f>COUNT(N18:AD18)</f>
        <v>2</v>
      </c>
    </row>
    <row r="19" spans="1:42" s="59" customFormat="1" ht="21" customHeight="1">
      <c r="A19" s="82"/>
      <c r="B19" s="102" t="str">
        <f>B18</f>
        <v>GBK</v>
      </c>
      <c r="C19" s="103"/>
      <c r="D19" s="104"/>
      <c r="E19" s="105" t="str">
        <f t="shared" si="0"/>
        <v/>
      </c>
      <c r="F19" s="106"/>
      <c r="G19" s="105" t="str">
        <f t="shared" si="1"/>
        <v/>
      </c>
      <c r="H19" s="107"/>
      <c r="I19" s="108"/>
      <c r="J19" s="109" t="str">
        <f>A9</f>
        <v>BCE</v>
      </c>
      <c r="K19" s="272"/>
      <c r="L19" s="273"/>
      <c r="M19" s="421"/>
      <c r="N19" s="422"/>
      <c r="O19" s="423"/>
      <c r="P19" s="433"/>
      <c r="Q19" s="422"/>
      <c r="R19" s="423"/>
      <c r="S19" s="143"/>
      <c r="T19" s="144"/>
      <c r="U19" s="265"/>
      <c r="V19" s="459">
        <v>0.77900000000000003</v>
      </c>
      <c r="W19" s="460"/>
      <c r="X19" s="458"/>
      <c r="Y19" s="140"/>
      <c r="Z19" s="141"/>
      <c r="AA19" s="142"/>
      <c r="AB19" s="433">
        <v>0.66700000000000004</v>
      </c>
      <c r="AC19" s="422"/>
      <c r="AD19" s="438"/>
      <c r="AE19" s="213"/>
      <c r="AF19" s="146"/>
      <c r="AG19" s="248"/>
      <c r="AH19" s="243"/>
      <c r="AI19" s="158"/>
      <c r="AJ19" s="149"/>
      <c r="AK19" s="150"/>
      <c r="AL19" s="151"/>
      <c r="AM19" s="152"/>
      <c r="AN19" s="153"/>
      <c r="AO19" s="154"/>
    </row>
    <row r="20" spans="1:42" s="110" customFormat="1" ht="21" customHeight="1">
      <c r="A20" s="82"/>
      <c r="B20" s="160"/>
      <c r="C20" s="160"/>
      <c r="D20" s="160"/>
      <c r="E20" s="161"/>
      <c r="F20" s="160"/>
      <c r="G20" s="161"/>
      <c r="H20" s="160"/>
      <c r="I20" s="160"/>
      <c r="J20" s="160"/>
      <c r="K20" s="272"/>
      <c r="L20" s="273"/>
      <c r="M20" s="429"/>
      <c r="N20" s="430"/>
      <c r="O20" s="219"/>
      <c r="P20" s="431"/>
      <c r="Q20" s="430"/>
      <c r="R20" s="219"/>
      <c r="S20" s="112"/>
      <c r="T20" s="115"/>
      <c r="U20" s="204"/>
      <c r="V20" s="429" t="s">
        <v>62</v>
      </c>
      <c r="W20" s="430"/>
      <c r="X20" s="219">
        <v>0</v>
      </c>
      <c r="Y20" s="431" t="s">
        <v>62</v>
      </c>
      <c r="Z20" s="430"/>
      <c r="AA20" s="219">
        <v>2</v>
      </c>
      <c r="AB20" s="112"/>
      <c r="AC20" s="113"/>
      <c r="AD20" s="204"/>
      <c r="AE20" s="211"/>
      <c r="AF20" s="156"/>
      <c r="AG20" s="249"/>
      <c r="AH20" s="244"/>
      <c r="AI20" s="158"/>
      <c r="AJ20" s="149"/>
      <c r="AK20" s="159"/>
      <c r="AL20" s="123">
        <f>AL17</f>
        <v>0</v>
      </c>
      <c r="AM20" s="123">
        <f>AM17</f>
        <v>0</v>
      </c>
      <c r="AN20" s="123">
        <f>AN17</f>
        <v>0</v>
      </c>
      <c r="AO20" s="123">
        <f>AO17</f>
        <v>0</v>
      </c>
    </row>
    <row r="21" spans="1:42" ht="32" customHeight="1">
      <c r="A21" s="82"/>
      <c r="B21" s="160"/>
      <c r="C21" s="160"/>
      <c r="D21" s="160"/>
      <c r="E21" s="161"/>
      <c r="F21" s="160"/>
      <c r="G21" s="161"/>
      <c r="H21" s="160"/>
      <c r="I21" s="160"/>
      <c r="J21" s="160"/>
      <c r="K21" s="270"/>
      <c r="L21" s="271" t="str">
        <f>A10</f>
        <v>GBK</v>
      </c>
      <c r="M21" s="227"/>
      <c r="N21" s="222"/>
      <c r="O21" s="221"/>
      <c r="P21" s="220"/>
      <c r="Q21" s="222"/>
      <c r="R21" s="221"/>
      <c r="S21" s="128"/>
      <c r="T21" s="129"/>
      <c r="U21" s="202"/>
      <c r="V21" s="227"/>
      <c r="W21" s="222">
        <v>0</v>
      </c>
      <c r="X21" s="221"/>
      <c r="Y21" s="220"/>
      <c r="Z21" s="222">
        <v>0</v>
      </c>
      <c r="AA21" s="221"/>
      <c r="AB21" s="128"/>
      <c r="AC21" s="129"/>
      <c r="AD21" s="202"/>
      <c r="AE21" s="212">
        <f>SUM(N21:AC21)</f>
        <v>0</v>
      </c>
      <c r="AF21" s="132">
        <f>SUM(M20:AD20)</f>
        <v>2</v>
      </c>
      <c r="AG21" s="241">
        <f>AVERAGE(M22:AD22)</f>
        <v>0.40149999999999997</v>
      </c>
      <c r="AH21" s="388" t="s">
        <v>151</v>
      </c>
      <c r="AI21" s="234" t="e">
        <f>IF(#REF!&lt;$C$2,"ê","")</f>
        <v>#REF!</v>
      </c>
      <c r="AJ21" s="136"/>
      <c r="AK21" s="137" t="e">
        <f>IF(#REF!&gt;AO20,"Ü",AE21+#REF!/AM21)</f>
        <v>#REF!</v>
      </c>
      <c r="AL21" s="133" t="e">
        <f>AE21+#REF!/AL20</f>
        <v>#REF!</v>
      </c>
      <c r="AM21" s="132">
        <f>AM20</f>
        <v>0</v>
      </c>
      <c r="AN21" s="132">
        <f>AN20</f>
        <v>0</v>
      </c>
      <c r="AO21" s="132">
        <f>AO20</f>
        <v>0</v>
      </c>
      <c r="AP21" s="138">
        <f>COUNT(N21:AD21)</f>
        <v>2</v>
      </c>
    </row>
    <row r="22" spans="1:42" s="59" customFormat="1" ht="21" customHeight="1" thickBot="1">
      <c r="A22" s="110"/>
      <c r="B22" s="160"/>
      <c r="C22" s="160"/>
      <c r="D22" s="160"/>
      <c r="E22" s="161"/>
      <c r="F22" s="160"/>
      <c r="G22" s="161"/>
      <c r="H22" s="160"/>
      <c r="I22" s="160"/>
      <c r="J22" s="160"/>
      <c r="K22" s="272"/>
      <c r="L22" s="273"/>
      <c r="M22" s="432"/>
      <c r="N22" s="425"/>
      <c r="O22" s="426"/>
      <c r="P22" s="424"/>
      <c r="Q22" s="425"/>
      <c r="R22" s="426"/>
      <c r="S22" s="424"/>
      <c r="T22" s="425"/>
      <c r="U22" s="444"/>
      <c r="V22" s="432">
        <v>0.39</v>
      </c>
      <c r="W22" s="425"/>
      <c r="X22" s="426"/>
      <c r="Y22" s="424">
        <v>0.41299999999999998</v>
      </c>
      <c r="Z22" s="425"/>
      <c r="AA22" s="426"/>
      <c r="AB22" s="207"/>
      <c r="AC22" s="208" t="s">
        <v>48</v>
      </c>
      <c r="AD22" s="209"/>
      <c r="AE22" s="239"/>
      <c r="AF22" s="240"/>
      <c r="AG22" s="250"/>
      <c r="AH22" s="245"/>
      <c r="AI22" s="158"/>
      <c r="AJ22" s="149"/>
      <c r="AK22" s="150"/>
      <c r="AL22" s="151"/>
      <c r="AM22" s="152"/>
      <c r="AN22" s="153"/>
      <c r="AO22" s="154"/>
    </row>
    <row r="23" spans="1:42" ht="15.75" customHeight="1">
      <c r="A23" s="162"/>
      <c r="B23" s="160"/>
      <c r="C23" s="160"/>
      <c r="D23" s="160"/>
      <c r="E23" s="161"/>
      <c r="F23" s="160"/>
      <c r="G23" s="161"/>
      <c r="H23" s="160"/>
      <c r="I23" s="160"/>
      <c r="J23" s="160"/>
      <c r="K23" s="270"/>
      <c r="L23" s="274"/>
      <c r="M23" s="216"/>
      <c r="N23" s="192"/>
      <c r="O23" s="216"/>
      <c r="P23" s="216"/>
      <c r="Q23" s="192"/>
      <c r="R23" s="216"/>
      <c r="S23" s="216"/>
      <c r="T23" s="192"/>
      <c r="U23" s="216"/>
      <c r="V23" s="216"/>
      <c r="W23" s="192"/>
      <c r="X23" s="216"/>
      <c r="Y23" s="216"/>
      <c r="Z23" s="192"/>
      <c r="AA23" s="216"/>
      <c r="AB23" s="216"/>
      <c r="AC23" s="192"/>
      <c r="AD23" s="216"/>
      <c r="AE23" s="194"/>
      <c r="AF23" s="236"/>
      <c r="AG23" s="194"/>
      <c r="AH23" s="236"/>
      <c r="AI23" s="168"/>
      <c r="AJ23" s="169"/>
    </row>
    <row r="24" spans="1:42" ht="15.75" customHeight="1">
      <c r="A24" s="162"/>
      <c r="B24" s="160"/>
      <c r="C24" s="160"/>
      <c r="D24" s="160"/>
      <c r="E24" s="161"/>
      <c r="F24" s="160"/>
      <c r="G24" s="161"/>
      <c r="H24" s="160"/>
      <c r="I24" s="160"/>
      <c r="J24" s="160"/>
      <c r="K24" s="72"/>
      <c r="L24" s="72"/>
      <c r="M24" s="170"/>
      <c r="N24" s="170"/>
      <c r="O24" s="170"/>
      <c r="P24" s="171"/>
      <c r="Q24" s="170"/>
      <c r="R24" s="171"/>
    </row>
    <row r="25" spans="1:42" ht="15.75" customHeight="1">
      <c r="A25" s="162"/>
      <c r="B25" s="160"/>
      <c r="C25" s="160"/>
      <c r="D25" s="160"/>
      <c r="E25" s="161"/>
      <c r="F25" s="160"/>
      <c r="G25" s="161"/>
      <c r="H25" s="160"/>
      <c r="I25" s="160"/>
      <c r="J25" s="160"/>
      <c r="K25" s="72"/>
      <c r="P25" s="72"/>
      <c r="Q25" s="72"/>
      <c r="R25" s="72"/>
      <c r="AK25" s="172"/>
    </row>
    <row r="26" spans="1:42" ht="15.75" customHeight="1">
      <c r="A26" s="162"/>
      <c r="B26" s="160"/>
      <c r="C26" s="160"/>
      <c r="D26" s="160"/>
      <c r="E26" s="161"/>
      <c r="F26" s="160"/>
      <c r="G26" s="161"/>
      <c r="H26" s="160"/>
      <c r="I26" s="160"/>
      <c r="J26" s="160"/>
      <c r="K26" s="72"/>
      <c r="L26" s="65"/>
      <c r="T26" s="72"/>
      <c r="U26" s="74"/>
      <c r="AK26" s="172"/>
      <c r="AL26" s="447" t="s">
        <v>44</v>
      </c>
    </row>
    <row r="27" spans="1:42" ht="15.75" customHeight="1">
      <c r="A27" s="162"/>
      <c r="B27" s="160"/>
      <c r="C27" s="160"/>
      <c r="D27" s="160"/>
      <c r="E27" s="161"/>
      <c r="F27" s="160"/>
      <c r="G27" s="161"/>
      <c r="H27" s="160"/>
      <c r="I27" s="160"/>
      <c r="J27" s="160"/>
      <c r="K27" s="72"/>
      <c r="L27" s="65"/>
      <c r="T27" s="72"/>
      <c r="U27" s="74"/>
      <c r="AE27" s="449" t="s">
        <v>37</v>
      </c>
      <c r="AF27" s="449" t="s">
        <v>14</v>
      </c>
      <c r="AG27" s="449" t="s">
        <v>15</v>
      </c>
      <c r="AH27" s="449" t="s">
        <v>42</v>
      </c>
      <c r="AK27" s="172"/>
      <c r="AL27" s="447"/>
      <c r="AM27" s="451" t="s">
        <v>45</v>
      </c>
      <c r="AP27" s="445" t="str">
        <f>AP4</f>
        <v>Spiele</v>
      </c>
    </row>
    <row r="28" spans="1:42" ht="15.75" customHeight="1">
      <c r="A28" s="162"/>
      <c r="B28" s="160"/>
      <c r="C28" s="160"/>
      <c r="D28" s="160"/>
      <c r="E28" s="161"/>
      <c r="F28" s="160"/>
      <c r="G28" s="161"/>
      <c r="H28" s="160"/>
      <c r="I28" s="160"/>
      <c r="J28" s="160"/>
      <c r="K28" s="72"/>
      <c r="L28" s="65"/>
      <c r="T28" s="72"/>
      <c r="U28" s="74"/>
      <c r="AE28" s="449"/>
      <c r="AF28" s="449"/>
      <c r="AG28" s="449"/>
      <c r="AH28" s="449"/>
      <c r="AK28" s="172"/>
      <c r="AL28" s="447"/>
      <c r="AM28" s="451"/>
      <c r="AP28" s="445"/>
    </row>
    <row r="29" spans="1:42" ht="15.75" customHeight="1">
      <c r="A29" s="162"/>
      <c r="B29" s="160"/>
      <c r="C29" s="160"/>
      <c r="D29" s="160"/>
      <c r="E29" s="161"/>
      <c r="F29" s="160"/>
      <c r="G29" s="161"/>
      <c r="H29" s="160"/>
      <c r="I29" s="160"/>
      <c r="J29" s="160"/>
      <c r="K29" s="72"/>
      <c r="L29" s="65"/>
      <c r="T29" s="72"/>
      <c r="U29" s="74"/>
      <c r="AE29" s="449"/>
      <c r="AF29" s="449"/>
      <c r="AG29" s="449"/>
      <c r="AH29" s="449"/>
      <c r="AK29" s="172"/>
      <c r="AL29" s="447"/>
      <c r="AM29" s="451"/>
      <c r="AP29" s="445"/>
    </row>
    <row r="30" spans="1:42" ht="15.75" customHeight="1">
      <c r="A30" s="162"/>
      <c r="B30" s="160"/>
      <c r="C30" s="160"/>
      <c r="D30" s="160"/>
      <c r="E30" s="161"/>
      <c r="F30" s="160"/>
      <c r="G30" s="161"/>
      <c r="H30" s="160"/>
      <c r="I30" s="160"/>
      <c r="J30" s="160"/>
      <c r="T30" s="72"/>
      <c r="U30" s="60"/>
      <c r="Z30" s="173"/>
      <c r="AA30" s="174"/>
      <c r="AB30" s="174"/>
      <c r="AE30" s="450"/>
      <c r="AF30" s="450"/>
      <c r="AG30" s="450"/>
      <c r="AH30" s="450"/>
      <c r="AK30" s="178"/>
      <c r="AL30" s="448"/>
      <c r="AM30" s="452"/>
      <c r="AP30" s="446"/>
    </row>
    <row r="31" spans="1:42" ht="15">
      <c r="A31" s="162"/>
      <c r="B31" s="160"/>
      <c r="C31" s="160"/>
      <c r="D31" s="160"/>
      <c r="E31" s="161"/>
      <c r="F31" s="160"/>
      <c r="G31" s="161"/>
      <c r="H31" s="160"/>
      <c r="I31" s="160"/>
      <c r="J31" s="160"/>
      <c r="T31" s="72"/>
      <c r="U31" s="179" t="s">
        <v>49</v>
      </c>
      <c r="V31" s="180" t="str">
        <f t="shared" ref="V31:V36" si="2">A5</f>
        <v>WBA</v>
      </c>
      <c r="AE31" s="181">
        <f>AE6</f>
        <v>4</v>
      </c>
      <c r="AF31" s="181">
        <f>AF6</f>
        <v>15</v>
      </c>
      <c r="AG31" s="181">
        <f>AG6</f>
        <v>0.88014999999999999</v>
      </c>
      <c r="AH31" s="181" t="str">
        <f>AH6</f>
        <v>A1</v>
      </c>
      <c r="AK31" s="184"/>
      <c r="AL31" s="182" t="e">
        <f>AL6</f>
        <v>#REF!</v>
      </c>
      <c r="AM31" s="181">
        <f>AM6</f>
        <v>0</v>
      </c>
      <c r="AN31" s="181"/>
      <c r="AO31" s="181"/>
      <c r="AP31" s="185">
        <f>AP6</f>
        <v>2</v>
      </c>
    </row>
    <row r="32" spans="1:42" ht="15">
      <c r="A32" s="162"/>
      <c r="B32" s="160"/>
      <c r="C32" s="160"/>
      <c r="D32" s="160"/>
      <c r="E32" s="161"/>
      <c r="F32" s="160"/>
      <c r="G32" s="161"/>
      <c r="H32" s="160"/>
      <c r="I32" s="160"/>
      <c r="J32" s="160"/>
      <c r="T32" s="72"/>
      <c r="U32" s="179" t="s">
        <v>50</v>
      </c>
      <c r="V32" s="180" t="str">
        <f t="shared" si="2"/>
        <v>POT</v>
      </c>
      <c r="AE32" s="181">
        <f>AE9</f>
        <v>2</v>
      </c>
      <c r="AF32" s="181">
        <f>AF9</f>
        <v>9</v>
      </c>
      <c r="AG32" s="181">
        <f>AG9</f>
        <v>0.71750000000000003</v>
      </c>
      <c r="AH32" s="181" t="str">
        <f>AH9</f>
        <v>A2</v>
      </c>
      <c r="AK32" s="184"/>
      <c r="AL32" s="182" t="e">
        <f>AL9</f>
        <v>#REF!</v>
      </c>
      <c r="AM32" s="181">
        <f>AM9</f>
        <v>0</v>
      </c>
      <c r="AP32" s="185">
        <f>AP9</f>
        <v>2</v>
      </c>
    </row>
    <row r="33" spans="1:42" ht="15">
      <c r="A33" s="162"/>
      <c r="B33" s="160"/>
      <c r="C33" s="160"/>
      <c r="D33" s="160"/>
      <c r="E33" s="161"/>
      <c r="F33" s="160"/>
      <c r="G33" s="161"/>
      <c r="H33" s="160"/>
      <c r="I33" s="160"/>
      <c r="J33" s="160"/>
      <c r="T33" s="72"/>
      <c r="U33" s="179" t="s">
        <v>51</v>
      </c>
      <c r="V33" s="180" t="str">
        <f t="shared" si="2"/>
        <v>BIG</v>
      </c>
      <c r="AE33" s="181">
        <f>AE12</f>
        <v>0</v>
      </c>
      <c r="AF33" s="181">
        <f>AF12</f>
        <v>6</v>
      </c>
      <c r="AG33" s="181">
        <f>AG12</f>
        <v>0.6048</v>
      </c>
      <c r="AH33" s="181" t="str">
        <f>AH12</f>
        <v>A3</v>
      </c>
      <c r="AK33" s="184"/>
      <c r="AL33" s="182" t="e">
        <f>AL12</f>
        <v>#REF!</v>
      </c>
      <c r="AM33" s="181">
        <f>AM12</f>
        <v>0</v>
      </c>
      <c r="AP33" s="185">
        <f>AP12</f>
        <v>2</v>
      </c>
    </row>
    <row r="34" spans="1:42" ht="15">
      <c r="A34" s="162"/>
      <c r="B34" s="160"/>
      <c r="C34" s="160"/>
      <c r="D34" s="160"/>
      <c r="E34" s="161"/>
      <c r="F34" s="160"/>
      <c r="G34" s="161"/>
      <c r="H34" s="160"/>
      <c r="I34" s="160"/>
      <c r="J34" s="160"/>
      <c r="T34" s="72"/>
      <c r="U34" s="179" t="s">
        <v>52</v>
      </c>
      <c r="V34" s="180" t="str">
        <f t="shared" si="2"/>
        <v>AUG</v>
      </c>
      <c r="AE34" s="181">
        <f>AE15</f>
        <v>4</v>
      </c>
      <c r="AF34" s="181">
        <f>AF15</f>
        <v>16</v>
      </c>
      <c r="AG34" s="181">
        <f>AG15</f>
        <v>0.76449999999999996</v>
      </c>
      <c r="AH34" s="181" t="str">
        <f>AH15</f>
        <v>B1</v>
      </c>
      <c r="AK34" s="184"/>
      <c r="AL34" s="182" t="e">
        <f>AL15</f>
        <v>#REF!</v>
      </c>
      <c r="AM34" s="181">
        <f>AM15</f>
        <v>0</v>
      </c>
      <c r="AP34" s="185">
        <f>AP15</f>
        <v>2</v>
      </c>
    </row>
    <row r="35" spans="1:42" ht="15">
      <c r="A35" s="162"/>
      <c r="B35" s="160"/>
      <c r="C35" s="160"/>
      <c r="D35" s="160"/>
      <c r="E35" s="161"/>
      <c r="F35" s="160"/>
      <c r="G35" s="161"/>
      <c r="H35" s="160"/>
      <c r="I35" s="160"/>
      <c r="J35" s="160"/>
      <c r="T35" s="72"/>
      <c r="U35" s="179" t="s">
        <v>53</v>
      </c>
      <c r="V35" s="180" t="str">
        <f t="shared" si="2"/>
        <v>BCE</v>
      </c>
      <c r="AE35" s="181">
        <f>AE18</f>
        <v>2</v>
      </c>
      <c r="AF35" s="181">
        <f>AF18</f>
        <v>12</v>
      </c>
      <c r="AG35" s="181">
        <f>AG18</f>
        <v>0.72300000000000009</v>
      </c>
      <c r="AH35" s="181" t="str">
        <f>AH18</f>
        <v>B2</v>
      </c>
      <c r="AK35" s="184"/>
      <c r="AL35" s="182" t="e">
        <f>AL18</f>
        <v>#REF!</v>
      </c>
      <c r="AM35" s="181">
        <f>AM18</f>
        <v>0</v>
      </c>
      <c r="AP35" s="185">
        <f>AP18</f>
        <v>2</v>
      </c>
    </row>
    <row r="36" spans="1:42" ht="15">
      <c r="A36" s="162"/>
      <c r="B36" s="160"/>
      <c r="C36" s="160"/>
      <c r="D36" s="160"/>
      <c r="E36" s="161"/>
      <c r="F36" s="160"/>
      <c r="G36" s="161"/>
      <c r="H36" s="160"/>
      <c r="I36" s="160"/>
      <c r="J36" s="160"/>
      <c r="T36" s="72"/>
      <c r="U36" s="179" t="s">
        <v>54</v>
      </c>
      <c r="V36" s="180" t="str">
        <f t="shared" si="2"/>
        <v>GBK</v>
      </c>
      <c r="AE36" s="181">
        <f>AE21</f>
        <v>0</v>
      </c>
      <c r="AF36" s="181">
        <f>AF21</f>
        <v>2</v>
      </c>
      <c r="AG36" s="181">
        <f>AG21</f>
        <v>0.40149999999999997</v>
      </c>
      <c r="AH36" s="181" t="str">
        <f>AH21</f>
        <v>B3</v>
      </c>
      <c r="AK36" s="184"/>
      <c r="AL36" s="182" t="e">
        <f>AL21</f>
        <v>#REF!</v>
      </c>
      <c r="AM36" s="181">
        <f>AM21</f>
        <v>0</v>
      </c>
      <c r="AP36" s="185">
        <f>AP21</f>
        <v>2</v>
      </c>
    </row>
    <row r="37" spans="1:42" ht="15">
      <c r="A37" s="162"/>
      <c r="B37" s="160"/>
      <c r="C37" s="160"/>
      <c r="D37" s="160"/>
      <c r="E37" s="161"/>
      <c r="F37" s="160"/>
      <c r="G37" s="161"/>
      <c r="H37" s="160"/>
      <c r="I37" s="160"/>
      <c r="J37" s="160"/>
      <c r="T37" s="72"/>
      <c r="U37" s="179"/>
      <c r="V37" s="180"/>
      <c r="AE37" s="181"/>
      <c r="AF37" s="181"/>
      <c r="AG37" s="181"/>
      <c r="AH37" s="181"/>
      <c r="AK37" s="184"/>
      <c r="AL37" s="182"/>
      <c r="AM37" s="181"/>
      <c r="AP37" s="185"/>
    </row>
    <row r="38" spans="1:42" ht="16">
      <c r="A38" s="162"/>
      <c r="B38" s="160"/>
      <c r="C38" s="160"/>
      <c r="D38" s="160"/>
      <c r="E38" s="161"/>
      <c r="F38" s="160"/>
      <c r="G38" s="161"/>
      <c r="H38" s="160"/>
      <c r="I38" s="160"/>
      <c r="J38" s="160"/>
      <c r="U38" s="186" t="s">
        <v>55</v>
      </c>
      <c r="V38" s="187">
        <f>SUM(AF5:AF22)</f>
        <v>60</v>
      </c>
      <c r="W38" s="188"/>
      <c r="AE38" s="181"/>
      <c r="AF38" s="181"/>
      <c r="AG38" s="181"/>
      <c r="AH38" s="181"/>
      <c r="AK38" s="184"/>
      <c r="AL38" s="182"/>
      <c r="AM38" s="181"/>
      <c r="AP38" s="185"/>
    </row>
    <row r="39" spans="1:42" ht="16">
      <c r="A39" s="162"/>
      <c r="B39" s="160"/>
      <c r="C39" s="160"/>
      <c r="D39" s="160"/>
      <c r="E39" s="161"/>
      <c r="F39" s="160"/>
      <c r="G39" s="161"/>
      <c r="H39" s="160"/>
      <c r="I39" s="160"/>
      <c r="J39" s="160"/>
      <c r="U39" s="186" t="s">
        <v>56</v>
      </c>
      <c r="V39" s="187">
        <f>SUM(AG5:AG22)</f>
        <v>4.09145</v>
      </c>
      <c r="W39" s="188"/>
      <c r="AE39" s="181"/>
      <c r="AF39" s="181"/>
      <c r="AG39" s="181"/>
      <c r="AH39" s="181"/>
      <c r="AK39" s="184"/>
      <c r="AL39" s="182"/>
      <c r="AM39" s="189"/>
      <c r="AP39" s="185"/>
    </row>
    <row r="40" spans="1:42" ht="16">
      <c r="A40" s="162"/>
      <c r="B40" s="160"/>
      <c r="C40" s="160"/>
      <c r="D40" s="160"/>
      <c r="E40" s="161"/>
      <c r="F40" s="160"/>
      <c r="G40" s="161"/>
      <c r="H40" s="160"/>
      <c r="I40" s="160"/>
      <c r="J40" s="160"/>
      <c r="U40" s="190" t="s">
        <v>57</v>
      </c>
      <c r="V40" s="191">
        <f>V38/V39</f>
        <v>14.664727663786676</v>
      </c>
      <c r="W40" s="188"/>
      <c r="AE40" s="181"/>
      <c r="AF40" s="181"/>
      <c r="AG40" s="181"/>
      <c r="AH40" s="181"/>
      <c r="AK40" s="184"/>
      <c r="AL40" s="182"/>
      <c r="AM40" s="189"/>
      <c r="AP40" s="185"/>
    </row>
    <row r="41" spans="1:42" ht="15.75" customHeight="1">
      <c r="A41" s="162"/>
      <c r="B41" s="160"/>
      <c r="C41" s="160"/>
      <c r="D41" s="160"/>
      <c r="E41" s="161"/>
      <c r="F41" s="160"/>
      <c r="G41" s="161"/>
      <c r="H41" s="160"/>
      <c r="I41" s="160"/>
      <c r="J41" s="160"/>
      <c r="T41" s="72"/>
      <c r="U41" s="179"/>
      <c r="V41" s="180"/>
      <c r="AE41" s="181"/>
      <c r="AF41" s="181"/>
      <c r="AG41" s="181"/>
      <c r="AH41" s="181"/>
      <c r="AK41" s="181"/>
      <c r="AL41" s="182"/>
      <c r="AM41" s="181"/>
      <c r="AP41" s="185"/>
    </row>
    <row r="42" spans="1:42" ht="15.75" customHeight="1">
      <c r="A42" s="162"/>
      <c r="B42" s="160"/>
      <c r="C42" s="160"/>
      <c r="D42" s="160"/>
      <c r="E42" s="161"/>
      <c r="F42" s="160"/>
      <c r="G42" s="161"/>
      <c r="H42" s="160"/>
      <c r="I42" s="160"/>
      <c r="J42" s="160"/>
      <c r="T42" s="72"/>
      <c r="U42" s="179"/>
      <c r="V42" s="180"/>
      <c r="AE42" s="181"/>
      <c r="AF42" s="181"/>
      <c r="AG42" s="181"/>
      <c r="AH42" s="181"/>
      <c r="AK42" s="181"/>
      <c r="AL42" s="182"/>
      <c r="AM42" s="181"/>
      <c r="AP42" s="185"/>
    </row>
    <row r="43" spans="1:42" ht="15.75" customHeight="1">
      <c r="A43" s="162"/>
      <c r="B43" s="160"/>
      <c r="C43" s="160"/>
      <c r="D43" s="160"/>
      <c r="E43" s="161"/>
      <c r="F43" s="160"/>
      <c r="G43" s="161"/>
      <c r="H43" s="160"/>
      <c r="I43" s="160"/>
      <c r="J43" s="160"/>
      <c r="T43" s="72"/>
      <c r="U43" s="179"/>
      <c r="V43" s="180"/>
      <c r="AE43" s="181"/>
      <c r="AF43" s="181"/>
      <c r="AG43" s="181"/>
      <c r="AH43" s="181"/>
      <c r="AK43" s="181"/>
      <c r="AL43" s="182"/>
      <c r="AM43" s="181"/>
      <c r="AP43" s="185"/>
    </row>
    <row r="44" spans="1:42" ht="15.75" customHeight="1">
      <c r="A44" s="162"/>
      <c r="B44" s="160"/>
      <c r="C44" s="160"/>
      <c r="D44" s="160"/>
      <c r="E44" s="161"/>
      <c r="F44" s="160"/>
      <c r="G44" s="161"/>
      <c r="H44" s="160"/>
      <c r="I44" s="160"/>
      <c r="J44" s="160"/>
      <c r="T44" s="72"/>
      <c r="U44" s="179"/>
      <c r="V44" s="180"/>
      <c r="AE44" s="181"/>
      <c r="AF44" s="181"/>
      <c r="AG44" s="181"/>
      <c r="AH44" s="181"/>
      <c r="AK44" s="181"/>
      <c r="AL44" s="182"/>
      <c r="AM44" s="181"/>
      <c r="AP44" s="185"/>
    </row>
    <row r="45" spans="1:42" ht="15.75" customHeight="1">
      <c r="A45" s="162"/>
      <c r="B45" s="160"/>
      <c r="C45" s="160"/>
      <c r="D45" s="160"/>
      <c r="E45" s="161"/>
      <c r="F45" s="160"/>
      <c r="G45" s="161"/>
      <c r="H45" s="160"/>
      <c r="I45" s="160"/>
      <c r="J45" s="160"/>
      <c r="T45" s="72"/>
      <c r="U45" s="179"/>
      <c r="V45" s="180"/>
      <c r="AE45" s="181"/>
      <c r="AF45" s="181"/>
      <c r="AG45" s="181"/>
      <c r="AH45" s="181"/>
      <c r="AK45" s="181"/>
      <c r="AL45" s="182"/>
      <c r="AM45" s="181"/>
      <c r="AP45" s="185"/>
    </row>
    <row r="46" spans="1:42" ht="15.75" customHeight="1">
      <c r="A46" s="162"/>
      <c r="B46" s="160"/>
      <c r="C46" s="160"/>
      <c r="D46" s="160"/>
      <c r="E46" s="161"/>
      <c r="F46" s="160"/>
      <c r="G46" s="161"/>
      <c r="H46" s="160"/>
      <c r="I46" s="160"/>
      <c r="J46" s="160"/>
      <c r="T46" s="72"/>
      <c r="AE46" s="181"/>
    </row>
    <row r="47" spans="1:42" ht="15.75" customHeight="1">
      <c r="A47" s="162"/>
      <c r="B47" s="160"/>
      <c r="C47" s="160"/>
      <c r="D47" s="160"/>
      <c r="E47" s="161"/>
      <c r="F47" s="160"/>
      <c r="G47" s="161"/>
      <c r="H47" s="160"/>
      <c r="I47" s="160"/>
      <c r="J47" s="160"/>
      <c r="T47" s="72"/>
      <c r="AE47" s="181"/>
    </row>
    <row r="48" spans="1:42" ht="15.75" customHeight="1">
      <c r="A48" s="162"/>
      <c r="B48" s="160"/>
      <c r="C48" s="160"/>
      <c r="D48" s="160"/>
      <c r="E48" s="161"/>
      <c r="F48" s="160"/>
      <c r="G48" s="161"/>
      <c r="H48" s="160"/>
      <c r="I48" s="160"/>
      <c r="J48" s="160"/>
      <c r="T48" s="72"/>
    </row>
    <row r="49" spans="1:20" ht="15.75" customHeight="1">
      <c r="A49" s="162"/>
      <c r="B49" s="160"/>
      <c r="C49" s="160"/>
      <c r="D49" s="160"/>
      <c r="E49" s="161"/>
      <c r="F49" s="160"/>
      <c r="G49" s="161"/>
      <c r="H49" s="160"/>
      <c r="I49" s="160"/>
      <c r="J49" s="160"/>
      <c r="T49" s="72"/>
    </row>
    <row r="50" spans="1:20" ht="15.75" customHeight="1">
      <c r="A50" s="162"/>
      <c r="B50" s="160"/>
      <c r="C50" s="160"/>
      <c r="D50" s="160"/>
      <c r="E50" s="161"/>
      <c r="F50" s="160"/>
      <c r="G50" s="161"/>
      <c r="H50" s="160"/>
      <c r="I50" s="160"/>
      <c r="J50" s="160"/>
      <c r="T50" s="72"/>
    </row>
    <row r="51" spans="1:20" ht="15.75" customHeight="1">
      <c r="A51" s="162"/>
      <c r="B51" s="160"/>
      <c r="C51" s="160"/>
      <c r="D51" s="160"/>
      <c r="E51" s="161"/>
      <c r="F51" s="160"/>
      <c r="G51" s="161"/>
      <c r="H51" s="160"/>
      <c r="I51" s="160"/>
      <c r="J51" s="160"/>
      <c r="T51" s="72"/>
    </row>
    <row r="52" spans="1:20" ht="15.75" customHeight="1">
      <c r="A52" s="162"/>
      <c r="B52" s="160"/>
      <c r="C52" s="160"/>
      <c r="D52" s="160"/>
      <c r="E52" s="161"/>
      <c r="F52" s="160"/>
      <c r="G52" s="161"/>
      <c r="H52" s="160"/>
      <c r="I52" s="160"/>
      <c r="J52" s="160"/>
    </row>
    <row r="53" spans="1:20" ht="15.75" customHeight="1">
      <c r="A53" s="162"/>
      <c r="B53" s="160"/>
      <c r="C53" s="160"/>
      <c r="D53" s="160"/>
      <c r="E53" s="161"/>
      <c r="F53" s="160"/>
      <c r="G53" s="161"/>
      <c r="H53" s="160"/>
      <c r="I53" s="160"/>
      <c r="J53" s="160"/>
    </row>
    <row r="54" spans="1:20" ht="15.75" customHeight="1">
      <c r="A54" s="162"/>
      <c r="B54" s="160"/>
      <c r="C54" s="160"/>
      <c r="D54" s="160"/>
      <c r="E54" s="161"/>
      <c r="F54" s="160"/>
      <c r="G54" s="161"/>
      <c r="H54" s="160"/>
      <c r="I54" s="160"/>
      <c r="J54" s="160"/>
    </row>
    <row r="55" spans="1:20" ht="15.75" customHeight="1">
      <c r="A55" s="162"/>
      <c r="B55" s="160"/>
      <c r="C55" s="160"/>
      <c r="D55" s="160"/>
      <c r="E55" s="161"/>
      <c r="F55" s="160"/>
      <c r="G55" s="161"/>
      <c r="H55" s="160"/>
      <c r="I55" s="160"/>
      <c r="J55" s="160"/>
    </row>
    <row r="56" spans="1:20" ht="15.75" customHeight="1">
      <c r="A56" s="162"/>
      <c r="B56" s="160"/>
      <c r="C56" s="160"/>
      <c r="D56" s="160"/>
      <c r="E56" s="161"/>
      <c r="F56" s="160"/>
      <c r="G56" s="161"/>
      <c r="H56" s="160"/>
      <c r="I56" s="160"/>
      <c r="J56" s="160"/>
    </row>
    <row r="57" spans="1:20" ht="15.75" customHeight="1">
      <c r="A57" s="162"/>
      <c r="B57" s="160"/>
      <c r="C57" s="160"/>
      <c r="D57" s="160"/>
      <c r="E57" s="161"/>
      <c r="F57" s="160"/>
      <c r="G57" s="161"/>
      <c r="H57" s="160"/>
      <c r="I57" s="160"/>
      <c r="J57" s="160"/>
    </row>
    <row r="58" spans="1:20" ht="15.75" customHeight="1">
      <c r="A58" s="162"/>
      <c r="B58" s="160"/>
      <c r="C58" s="160"/>
      <c r="D58" s="160"/>
      <c r="E58" s="161"/>
      <c r="F58" s="160"/>
      <c r="G58" s="161"/>
      <c r="H58" s="160"/>
      <c r="I58" s="160"/>
      <c r="J58" s="160"/>
    </row>
    <row r="59" spans="1:20" ht="15.75" customHeight="1">
      <c r="A59" s="162"/>
      <c r="B59" s="160"/>
      <c r="C59" s="160"/>
      <c r="D59" s="160"/>
      <c r="E59" s="161"/>
      <c r="F59" s="160"/>
      <c r="G59" s="161"/>
      <c r="H59" s="160"/>
      <c r="I59" s="160"/>
      <c r="J59" s="160"/>
    </row>
    <row r="60" spans="1:20" ht="15.75" customHeight="1">
      <c r="A60" s="162"/>
      <c r="B60" s="160"/>
      <c r="C60" s="160"/>
      <c r="D60" s="160"/>
      <c r="E60" s="161"/>
      <c r="F60" s="160"/>
      <c r="G60" s="161"/>
      <c r="H60" s="160"/>
      <c r="I60" s="160"/>
      <c r="J60" s="160"/>
    </row>
    <row r="61" spans="1:20" ht="15.75" customHeight="1">
      <c r="A61" s="162"/>
      <c r="B61" s="160"/>
      <c r="C61" s="160"/>
      <c r="D61" s="160"/>
      <c r="E61" s="161"/>
      <c r="F61" s="160"/>
      <c r="G61" s="161"/>
      <c r="H61" s="160"/>
      <c r="I61" s="160"/>
      <c r="J61" s="160"/>
    </row>
    <row r="62" spans="1:20" ht="15.75" customHeight="1">
      <c r="A62" s="162"/>
      <c r="B62" s="160"/>
      <c r="C62" s="160"/>
      <c r="D62" s="160"/>
      <c r="E62" s="161"/>
      <c r="F62" s="160"/>
      <c r="G62" s="161"/>
      <c r="H62" s="160"/>
      <c r="I62" s="160"/>
      <c r="J62" s="160"/>
    </row>
    <row r="63" spans="1:20" ht="15.75" customHeight="1">
      <c r="A63" s="162"/>
      <c r="B63" s="160"/>
      <c r="C63" s="160"/>
      <c r="D63" s="160"/>
      <c r="E63" s="161"/>
      <c r="F63" s="160"/>
      <c r="G63" s="161"/>
      <c r="H63" s="160"/>
      <c r="I63" s="160"/>
      <c r="J63" s="160"/>
    </row>
    <row r="64" spans="1:20" ht="15.75" customHeight="1">
      <c r="A64" s="162"/>
      <c r="B64" s="160"/>
      <c r="C64" s="160"/>
      <c r="D64" s="160"/>
      <c r="E64" s="161"/>
      <c r="F64" s="160"/>
      <c r="G64" s="161"/>
      <c r="H64" s="160"/>
      <c r="I64" s="160"/>
      <c r="J64" s="160"/>
    </row>
    <row r="65" spans="1:10" ht="15.75" customHeight="1">
      <c r="A65" s="162"/>
      <c r="B65" s="160"/>
      <c r="C65" s="160"/>
      <c r="D65" s="160"/>
      <c r="E65" s="161"/>
      <c r="F65" s="160"/>
      <c r="G65" s="161"/>
      <c r="H65" s="160"/>
      <c r="I65" s="160"/>
      <c r="J65" s="160"/>
    </row>
    <row r="66" spans="1:10" ht="15.75" customHeight="1">
      <c r="A66" s="162"/>
      <c r="B66" s="160"/>
      <c r="C66" s="160"/>
      <c r="D66" s="160"/>
      <c r="E66" s="161"/>
      <c r="F66" s="160"/>
      <c r="G66" s="161"/>
      <c r="H66" s="160"/>
      <c r="I66" s="160"/>
      <c r="J66" s="160"/>
    </row>
    <row r="67" spans="1:10" ht="15.75" customHeight="1">
      <c r="A67" s="162"/>
      <c r="B67" s="160"/>
      <c r="C67" s="160"/>
      <c r="D67" s="160"/>
      <c r="E67" s="161"/>
      <c r="F67" s="160"/>
      <c r="G67" s="161"/>
      <c r="H67" s="160"/>
      <c r="I67" s="160"/>
      <c r="J67" s="160"/>
    </row>
    <row r="68" spans="1:10" ht="15.75" customHeight="1">
      <c r="A68" s="162"/>
      <c r="B68" s="160"/>
      <c r="C68" s="160"/>
      <c r="D68" s="160"/>
      <c r="E68" s="161"/>
      <c r="F68" s="160"/>
      <c r="G68" s="161"/>
      <c r="H68" s="160"/>
      <c r="I68" s="160"/>
      <c r="J68" s="160"/>
    </row>
    <row r="69" spans="1:10" ht="15.75" customHeight="1">
      <c r="A69" s="162"/>
      <c r="B69" s="160"/>
      <c r="C69" s="160"/>
      <c r="D69" s="160"/>
      <c r="E69" s="161"/>
      <c r="F69" s="160"/>
      <c r="G69" s="161"/>
      <c r="H69" s="160"/>
      <c r="I69" s="160"/>
      <c r="J69" s="160"/>
    </row>
    <row r="70" spans="1:10" ht="15.75" customHeight="1">
      <c r="A70" s="162"/>
      <c r="B70" s="160"/>
      <c r="C70" s="160"/>
      <c r="D70" s="160"/>
      <c r="E70" s="161"/>
      <c r="F70" s="160"/>
      <c r="G70" s="161"/>
      <c r="H70" s="160"/>
      <c r="I70" s="160"/>
      <c r="J70" s="160"/>
    </row>
    <row r="71" spans="1:10" ht="15.75" customHeight="1">
      <c r="A71" s="162"/>
      <c r="B71" s="160"/>
      <c r="C71" s="160"/>
      <c r="D71" s="160"/>
      <c r="E71" s="161"/>
      <c r="F71" s="160"/>
      <c r="G71" s="161"/>
      <c r="H71" s="160"/>
      <c r="I71" s="160"/>
      <c r="J71" s="160"/>
    </row>
    <row r="72" spans="1:10" ht="15.75" customHeight="1">
      <c r="A72" s="162"/>
      <c r="B72" s="160"/>
      <c r="C72" s="160"/>
      <c r="D72" s="160"/>
      <c r="E72" s="161"/>
      <c r="F72" s="160"/>
      <c r="G72" s="161"/>
      <c r="H72" s="160"/>
      <c r="I72" s="160"/>
      <c r="J72" s="160"/>
    </row>
    <row r="73" spans="1:10" ht="15.75" customHeight="1">
      <c r="A73" s="162"/>
      <c r="B73" s="160"/>
      <c r="C73" s="160"/>
      <c r="D73" s="160"/>
      <c r="E73" s="161"/>
      <c r="F73" s="160"/>
      <c r="G73" s="161"/>
      <c r="H73" s="160"/>
      <c r="I73" s="160"/>
      <c r="J73" s="160"/>
    </row>
    <row r="74" spans="1:10" ht="15.75" customHeight="1">
      <c r="A74" s="162"/>
      <c r="B74" s="160"/>
      <c r="C74" s="160"/>
      <c r="D74" s="160"/>
      <c r="E74" s="161"/>
      <c r="F74" s="160"/>
      <c r="G74" s="161"/>
      <c r="H74" s="160"/>
      <c r="I74" s="160"/>
      <c r="J74" s="160"/>
    </row>
    <row r="75" spans="1:10" ht="15.75" customHeight="1">
      <c r="A75" s="162"/>
      <c r="B75" s="160"/>
      <c r="C75" s="160"/>
      <c r="D75" s="160"/>
      <c r="E75" s="161"/>
      <c r="F75" s="160"/>
      <c r="G75" s="161"/>
      <c r="H75" s="160"/>
      <c r="I75" s="160"/>
      <c r="J75" s="160"/>
    </row>
    <row r="76" spans="1:10" ht="15.75" customHeight="1">
      <c r="A76" s="162"/>
      <c r="B76" s="160"/>
      <c r="C76" s="160"/>
      <c r="D76" s="160"/>
      <c r="E76" s="161"/>
      <c r="F76" s="160"/>
      <c r="G76" s="161"/>
      <c r="H76" s="160"/>
      <c r="I76" s="160"/>
      <c r="J76" s="160"/>
    </row>
    <row r="77" spans="1:10" ht="15.75" customHeight="1">
      <c r="A77" s="162"/>
      <c r="B77" s="160"/>
      <c r="C77" s="160"/>
      <c r="D77" s="160"/>
      <c r="E77" s="161"/>
      <c r="F77" s="160"/>
      <c r="G77" s="161"/>
      <c r="H77" s="160"/>
      <c r="I77" s="160"/>
      <c r="J77" s="160"/>
    </row>
    <row r="78" spans="1:10" ht="15.75" customHeight="1">
      <c r="A78" s="162"/>
      <c r="B78" s="160"/>
      <c r="C78" s="160"/>
      <c r="D78" s="160"/>
      <c r="E78" s="161"/>
      <c r="F78" s="160"/>
      <c r="G78" s="161"/>
      <c r="H78" s="160"/>
      <c r="I78" s="160"/>
      <c r="J78" s="160"/>
    </row>
    <row r="79" spans="1:10" ht="15.75" customHeight="1">
      <c r="A79" s="162"/>
      <c r="B79" s="160"/>
      <c r="C79" s="160"/>
      <c r="D79" s="160"/>
      <c r="E79" s="161"/>
      <c r="F79" s="160"/>
      <c r="G79" s="161"/>
      <c r="H79" s="160"/>
      <c r="I79" s="160"/>
      <c r="J79" s="160"/>
    </row>
    <row r="80" spans="1:10" ht="15.75" customHeight="1">
      <c r="A80" s="162"/>
      <c r="B80" s="160"/>
      <c r="C80" s="160"/>
      <c r="D80" s="160"/>
      <c r="E80" s="161"/>
      <c r="F80" s="160"/>
      <c r="G80" s="161"/>
      <c r="H80" s="160"/>
      <c r="I80" s="160"/>
      <c r="J80" s="160"/>
    </row>
    <row r="81" spans="1:10" ht="15.75" customHeight="1">
      <c r="A81" s="162"/>
      <c r="B81" s="160"/>
      <c r="C81" s="160"/>
      <c r="D81" s="160"/>
      <c r="E81" s="161"/>
      <c r="F81" s="160"/>
      <c r="G81" s="161"/>
      <c r="H81" s="160"/>
      <c r="I81" s="160"/>
      <c r="J81" s="160"/>
    </row>
    <row r="82" spans="1:10" ht="15.75" customHeight="1">
      <c r="A82" s="162"/>
      <c r="B82" s="160"/>
      <c r="C82" s="160"/>
      <c r="D82" s="160"/>
      <c r="E82" s="161"/>
      <c r="F82" s="160"/>
      <c r="G82" s="161"/>
      <c r="H82" s="160"/>
      <c r="I82" s="160"/>
      <c r="J82" s="160"/>
    </row>
    <row r="83" spans="1:10" ht="15.75" customHeight="1">
      <c r="A83" s="162"/>
      <c r="B83" s="160"/>
      <c r="C83" s="160"/>
      <c r="D83" s="160"/>
      <c r="E83" s="161"/>
      <c r="F83" s="160"/>
      <c r="G83" s="161"/>
      <c r="H83" s="160"/>
      <c r="I83" s="160"/>
      <c r="J83" s="160"/>
    </row>
    <row r="84" spans="1:10" ht="15.75" customHeight="1">
      <c r="A84" s="162"/>
      <c r="B84" s="160"/>
      <c r="C84" s="160"/>
      <c r="D84" s="160"/>
      <c r="E84" s="161"/>
      <c r="F84" s="160"/>
      <c r="G84" s="161"/>
      <c r="H84" s="160"/>
      <c r="I84" s="160"/>
      <c r="J84" s="160"/>
    </row>
    <row r="85" spans="1:10" ht="15.75" customHeight="1">
      <c r="A85" s="162"/>
      <c r="B85" s="160"/>
      <c r="C85" s="160"/>
      <c r="D85" s="160"/>
      <c r="E85" s="161"/>
      <c r="F85" s="160"/>
      <c r="G85" s="161"/>
      <c r="H85" s="160"/>
      <c r="I85" s="160"/>
      <c r="J85" s="160"/>
    </row>
    <row r="86" spans="1:10" ht="15.75" customHeight="1">
      <c r="A86" s="162"/>
      <c r="B86" s="160"/>
      <c r="C86" s="160"/>
      <c r="D86" s="160"/>
      <c r="E86" s="161"/>
      <c r="F86" s="160"/>
      <c r="G86" s="161"/>
      <c r="H86" s="160"/>
      <c r="I86" s="160"/>
      <c r="J86" s="160"/>
    </row>
    <row r="87" spans="1:10" ht="15.75" customHeight="1">
      <c r="A87" s="162"/>
      <c r="B87" s="160"/>
      <c r="C87" s="160"/>
      <c r="D87" s="160"/>
      <c r="E87" s="161"/>
      <c r="F87" s="160"/>
      <c r="G87" s="161"/>
      <c r="H87" s="160"/>
      <c r="I87" s="160"/>
      <c r="J87" s="160"/>
    </row>
    <row r="88" spans="1:10" ht="15.75" customHeight="1">
      <c r="A88" s="162"/>
      <c r="B88" s="160"/>
      <c r="C88" s="160"/>
      <c r="D88" s="160"/>
      <c r="E88" s="161"/>
      <c r="F88" s="160"/>
      <c r="G88" s="161"/>
      <c r="H88" s="160"/>
      <c r="I88" s="160"/>
      <c r="J88" s="160"/>
    </row>
    <row r="89" spans="1:10" ht="15.75" customHeight="1">
      <c r="A89" s="162"/>
      <c r="B89" s="160"/>
      <c r="C89" s="160"/>
      <c r="D89" s="160"/>
      <c r="E89" s="161"/>
      <c r="F89" s="160"/>
      <c r="G89" s="161"/>
      <c r="H89" s="160"/>
      <c r="I89" s="160"/>
      <c r="J89" s="160"/>
    </row>
    <row r="90" spans="1:10" ht="15.75" customHeight="1">
      <c r="A90" s="162"/>
      <c r="B90" s="160"/>
      <c r="C90" s="160"/>
      <c r="D90" s="160"/>
      <c r="E90" s="161"/>
      <c r="F90" s="160"/>
      <c r="G90" s="161"/>
      <c r="H90" s="160"/>
      <c r="I90" s="160"/>
      <c r="J90" s="160"/>
    </row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6:29" ht="15.75" customHeight="1"/>
    <row r="130" spans="26:29" ht="15.75" customHeight="1"/>
    <row r="131" spans="26:29" ht="15.75" customHeight="1"/>
    <row r="132" spans="26:29" ht="15.75" customHeight="1"/>
    <row r="133" spans="26:29" ht="15.75" customHeight="1"/>
    <row r="134" spans="26:29" ht="15.75" customHeight="1"/>
    <row r="135" spans="26:29" ht="15.75" customHeight="1"/>
    <row r="136" spans="26:29">
      <c r="Z136" s="192"/>
      <c r="AC136" s="192"/>
    </row>
    <row r="137" spans="26:29">
      <c r="Z137" s="192"/>
      <c r="AC137" s="192"/>
    </row>
    <row r="138" spans="26:29">
      <c r="Z138" s="192"/>
      <c r="AC138" s="192"/>
    </row>
    <row r="139" spans="26:29">
      <c r="Z139" s="192"/>
      <c r="AC139" s="192"/>
    </row>
    <row r="140" spans="26:29">
      <c r="Z140" s="192"/>
      <c r="AC140" s="192"/>
    </row>
    <row r="145" spans="26:29">
      <c r="Z145" s="192"/>
      <c r="AC145" s="192"/>
    </row>
    <row r="146" spans="26:29">
      <c r="Z146" s="192"/>
      <c r="AC146" s="192"/>
    </row>
    <row r="147" spans="26:29">
      <c r="Z147" s="192"/>
      <c r="AC147" s="192"/>
    </row>
    <row r="148" spans="26:29">
      <c r="Z148" s="192"/>
      <c r="AC148" s="192"/>
    </row>
    <row r="149" spans="26:29">
      <c r="Z149" s="192"/>
      <c r="AC149" s="192"/>
    </row>
    <row r="150" spans="26:29">
      <c r="Z150" s="192"/>
      <c r="AC150" s="192"/>
    </row>
    <row r="151" spans="26:29">
      <c r="Z151" s="192"/>
      <c r="AC151" s="192"/>
    </row>
    <row r="152" spans="26:29">
      <c r="Z152" s="192"/>
      <c r="AC152" s="192"/>
    </row>
    <row r="153" spans="26:29">
      <c r="Z153" s="192"/>
      <c r="AC153" s="192"/>
    </row>
    <row r="154" spans="26:29">
      <c r="Z154" s="192"/>
      <c r="AC154" s="192"/>
    </row>
    <row r="155" spans="26:29">
      <c r="Z155" s="192"/>
      <c r="AC155" s="192"/>
    </row>
    <row r="156" spans="26:29">
      <c r="Z156" s="192"/>
      <c r="AC156" s="192"/>
    </row>
    <row r="157" spans="26:29">
      <c r="Z157" s="192"/>
      <c r="AC157" s="192"/>
    </row>
    <row r="158" spans="26:29">
      <c r="Z158" s="192"/>
      <c r="AC158" s="192"/>
    </row>
    <row r="159" spans="26:29">
      <c r="Z159" s="192"/>
      <c r="AC159" s="192"/>
    </row>
    <row r="160" spans="26:29">
      <c r="Z160" s="192"/>
      <c r="AC160" s="192"/>
    </row>
    <row r="161" spans="26:29">
      <c r="Z161" s="192"/>
      <c r="AC161" s="192"/>
    </row>
    <row r="162" spans="26:29">
      <c r="Z162" s="192"/>
      <c r="AC162" s="192"/>
    </row>
    <row r="163" spans="26:29">
      <c r="Z163" s="192"/>
      <c r="AC163" s="192"/>
    </row>
    <row r="164" spans="26:29">
      <c r="Z164" s="192"/>
      <c r="AC164" s="192"/>
    </row>
    <row r="165" spans="26:29">
      <c r="Z165" s="192"/>
      <c r="AC165" s="192"/>
    </row>
    <row r="166" spans="26:29">
      <c r="Z166" s="192"/>
      <c r="AC166" s="192"/>
    </row>
    <row r="167" spans="26:29">
      <c r="Z167" s="192"/>
      <c r="AC167" s="192"/>
    </row>
    <row r="168" spans="26:29">
      <c r="Z168" s="192"/>
      <c r="AC168" s="192"/>
    </row>
    <row r="169" spans="26:29">
      <c r="Z169" s="192"/>
      <c r="AC169" s="192"/>
    </row>
    <row r="170" spans="26:29">
      <c r="Z170" s="192"/>
      <c r="AC170" s="192"/>
    </row>
    <row r="171" spans="26:29">
      <c r="Z171" s="192"/>
      <c r="AC171" s="192"/>
    </row>
    <row r="172" spans="26:29">
      <c r="Z172" s="192"/>
      <c r="AC172" s="192"/>
    </row>
    <row r="173" spans="26:29">
      <c r="Z173" s="192"/>
      <c r="AC173" s="192"/>
    </row>
    <row r="174" spans="26:29">
      <c r="Z174" s="192"/>
      <c r="AC174" s="192"/>
    </row>
    <row r="175" spans="26:29">
      <c r="Z175" s="192"/>
      <c r="AC175" s="192"/>
    </row>
  </sheetData>
  <mergeCells count="58">
    <mergeCell ref="Y10:AA10"/>
    <mergeCell ref="V20:W20"/>
    <mergeCell ref="AB17:AC17"/>
    <mergeCell ref="AB19:AD19"/>
    <mergeCell ref="Y20:Z20"/>
    <mergeCell ref="AB14:AC14"/>
    <mergeCell ref="P5:Q5"/>
    <mergeCell ref="P7:R7"/>
    <mergeCell ref="AM27:AM30"/>
    <mergeCell ref="Y14:Z14"/>
    <mergeCell ref="V7:X7"/>
    <mergeCell ref="V11:W11"/>
    <mergeCell ref="P16:R16"/>
    <mergeCell ref="Y5:Z5"/>
    <mergeCell ref="Y7:AA7"/>
    <mergeCell ref="S7:U7"/>
    <mergeCell ref="V22:X22"/>
    <mergeCell ref="AB16:AD16"/>
    <mergeCell ref="Y16:AA16"/>
    <mergeCell ref="V17:W17"/>
    <mergeCell ref="V19:X19"/>
    <mergeCell ref="AB13:AD13"/>
    <mergeCell ref="S22:U22"/>
    <mergeCell ref="AP27:AP30"/>
    <mergeCell ref="AL26:AL30"/>
    <mergeCell ref="AE27:AE30"/>
    <mergeCell ref="AF27:AF30"/>
    <mergeCell ref="AG27:AG30"/>
    <mergeCell ref="AH27:AH30"/>
    <mergeCell ref="Y22:AA22"/>
    <mergeCell ref="L1:AH1"/>
    <mergeCell ref="L2:AH2"/>
    <mergeCell ref="M4:O4"/>
    <mergeCell ref="P4:R4"/>
    <mergeCell ref="S4:U4"/>
    <mergeCell ref="AB4:AD4"/>
    <mergeCell ref="V4:X4"/>
    <mergeCell ref="Y4:AA4"/>
    <mergeCell ref="L3:AH3"/>
    <mergeCell ref="V8:W8"/>
    <mergeCell ref="V10:X10"/>
    <mergeCell ref="M13:O13"/>
    <mergeCell ref="M8:N8"/>
    <mergeCell ref="M10:O10"/>
    <mergeCell ref="M11:N11"/>
    <mergeCell ref="S8:T8"/>
    <mergeCell ref="S10:U10"/>
    <mergeCell ref="P11:Q11"/>
    <mergeCell ref="M22:O22"/>
    <mergeCell ref="P22:R22"/>
    <mergeCell ref="M17:N17"/>
    <mergeCell ref="M19:O19"/>
    <mergeCell ref="P19:R19"/>
    <mergeCell ref="M16:O16"/>
    <mergeCell ref="P13:R13"/>
    <mergeCell ref="P14:Q14"/>
    <mergeCell ref="M20:N20"/>
    <mergeCell ref="P20:Q20"/>
  </mergeCells>
  <phoneticPr fontId="13" type="noConversion"/>
  <conditionalFormatting sqref="AH6:AH12 M13:U13 V16:AD16 AB19:AD19 Y22:AA22 V19:X19 AB13:AD13 M10:AA10 M19:R19 M7:AA7 M16:R16 M22:U22">
    <cfRule type="cellIs" dxfId="119" priority="3" stopIfTrue="1" operator="equal">
      <formula>0</formula>
    </cfRule>
  </conditionalFormatting>
  <conditionalFormatting sqref="Q6 N18 W6 W9 AC6 AC9 Z9 Q15 N9 T6 T9 N12 W12 Z12:AA12 AC12 AC15 Q12 Z21 Z15 W18 N15 AC18 T15 T21 Q18 Z6 T18 N21 Q21 W21">
    <cfRule type="cellIs" dxfId="118" priority="6" stopIfTrue="1" operator="equal">
      <formula>1</formula>
    </cfRule>
  </conditionalFormatting>
  <conditionalFormatting sqref="Q6 N18 W6 W9 AC6 AC9 Z9 Q15 N9 T6 T9 N12 W12 Z12:AA12 AC12 AC15 Q12 Z21">
    <cfRule type="cellIs" dxfId="117" priority="4" stopIfTrue="1" operator="equal">
      <formula>2</formula>
    </cfRule>
    <cfRule type="cellIs" dxfId="116" priority="5" stopIfTrue="1" operator="equal">
      <formula>0</formula>
    </cfRule>
  </conditionalFormatting>
  <conditionalFormatting sqref="W21">
    <cfRule type="cellIs" dxfId="115" priority="1" stopIfTrue="1" operator="equal">
      <formula>2</formula>
    </cfRule>
    <cfRule type="cellIs" dxfId="114" priority="2" stopIfTrue="1" operator="equal">
      <formula>0</formula>
    </cfRule>
  </conditionalFormatting>
  <printOptions horizontalCentered="1" verticalCentered="1" gridLinesSet="0"/>
  <pageMargins left="0" right="0.22" top="0" bottom="0.54" header="0" footer="0"/>
  <pageSetup paperSize="9" scale="93" pageOrder="overThenDown" orientation="landscape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5" workbookViewId="0">
      <selection activeCell="B11" sqref="B11:B17"/>
    </sheetView>
  </sheetViews>
  <sheetFormatPr baseColWidth="10" defaultColWidth="8" defaultRowHeight="16" x14ac:dyDescent="0"/>
  <cols>
    <col min="1" max="1" width="14.85546875" style="54" bestFit="1" customWidth="1"/>
    <col min="2" max="2" width="25.140625" style="54" customWidth="1"/>
    <col min="3" max="3" width="4.28515625" style="54" customWidth="1"/>
    <col min="4" max="4" width="6.140625" style="54" customWidth="1"/>
    <col min="5" max="5" width="6.85546875" style="58" customWidth="1"/>
    <col min="6" max="6" width="9" style="54" customWidth="1"/>
    <col min="7" max="7" width="8.5703125" style="54" bestFit="1" customWidth="1"/>
    <col min="8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9" s="2" customFormat="1">
      <c r="A1" s="1"/>
      <c r="E1" s="4"/>
      <c r="I1" s="4"/>
    </row>
    <row r="2" spans="1:9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9" s="14" customFormat="1" ht="23">
      <c r="A3" s="12" t="s">
        <v>2</v>
      </c>
      <c r="B3" s="6" t="s">
        <v>3</v>
      </c>
      <c r="E3" s="15"/>
      <c r="G3" s="14">
        <v>7</v>
      </c>
      <c r="I3" s="11"/>
    </row>
    <row r="4" spans="1:9" s="14" customFormat="1" ht="17.25" customHeight="1">
      <c r="A4" s="16"/>
      <c r="B4" s="6"/>
      <c r="E4" s="15"/>
      <c r="I4" s="11"/>
    </row>
    <row r="5" spans="1:9" s="14" customFormat="1" ht="18">
      <c r="E5" s="15"/>
      <c r="I5" s="11"/>
    </row>
    <row r="6" spans="1:9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9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40978</v>
      </c>
      <c r="G7" s="413"/>
      <c r="H7" s="22"/>
      <c r="I7" s="23"/>
    </row>
    <row r="8" spans="1:9" s="25" customFormat="1" ht="20" customHeight="1">
      <c r="E8" s="23"/>
      <c r="I8" s="23"/>
    </row>
    <row r="9" spans="1:9" s="25" customFormat="1" ht="20" customHeight="1">
      <c r="E9" s="23"/>
      <c r="I9" s="23"/>
    </row>
    <row r="10" spans="1:9" s="21" customFormat="1">
      <c r="B10" s="27" t="s">
        <v>8</v>
      </c>
      <c r="C10" s="29" t="s">
        <v>9</v>
      </c>
      <c r="F10" s="30"/>
      <c r="I10" s="20"/>
    </row>
    <row r="11" spans="1:9" s="31" customFormat="1" ht="23">
      <c r="B11" s="383" t="s">
        <v>27</v>
      </c>
      <c r="C11" s="32">
        <v>2</v>
      </c>
      <c r="F11" s="33"/>
      <c r="I11" s="23" t="s">
        <v>10</v>
      </c>
    </row>
    <row r="12" spans="1:9" s="38" customFormat="1">
      <c r="A12" s="29" t="s">
        <v>11</v>
      </c>
      <c r="B12" s="27" t="s">
        <v>12</v>
      </c>
      <c r="C12" s="381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</row>
    <row r="13" spans="1:9" s="47" customFormat="1" ht="23">
      <c r="A13" s="39" t="s">
        <v>18</v>
      </c>
      <c r="B13" s="382" t="s">
        <v>28</v>
      </c>
      <c r="C13" s="42">
        <v>2</v>
      </c>
      <c r="D13" s="385">
        <v>300</v>
      </c>
      <c r="E13" s="385">
        <v>6</v>
      </c>
      <c r="F13" s="44">
        <f>IF(E13=0,0,ROUNDDOWN(D13/E13,3))</f>
        <v>50</v>
      </c>
      <c r="G13" s="385">
        <v>276</v>
      </c>
      <c r="H13" s="45"/>
      <c r="I13" s="46">
        <f>D13/300*100</f>
        <v>100</v>
      </c>
    </row>
    <row r="14" spans="1:9" s="47" customFormat="1" ht="23">
      <c r="A14" s="39" t="s">
        <v>19</v>
      </c>
      <c r="B14" s="382" t="s">
        <v>29</v>
      </c>
      <c r="C14" s="12">
        <v>2</v>
      </c>
      <c r="D14" s="385">
        <v>200</v>
      </c>
      <c r="E14" s="385">
        <v>8</v>
      </c>
      <c r="F14" s="44">
        <f>IF(E14=0,0,ROUNDDOWN(D14/E14,3))</f>
        <v>25</v>
      </c>
      <c r="G14" s="385">
        <v>83</v>
      </c>
      <c r="H14" s="45"/>
      <c r="I14" s="46">
        <f>D14/200*100</f>
        <v>100</v>
      </c>
    </row>
    <row r="15" spans="1:9" s="47" customFormat="1" ht="23">
      <c r="A15" s="39" t="s">
        <v>26</v>
      </c>
      <c r="B15" s="382" t="s">
        <v>30</v>
      </c>
      <c r="C15" s="12">
        <v>2</v>
      </c>
      <c r="D15" s="385">
        <v>72</v>
      </c>
      <c r="E15" s="385">
        <v>20</v>
      </c>
      <c r="F15" s="44">
        <f>IF(E15=0,0,ROUNDDOWN(D15/E15,3))</f>
        <v>3.6</v>
      </c>
      <c r="G15" s="385">
        <v>14</v>
      </c>
      <c r="H15" s="45"/>
      <c r="I15" s="46">
        <f>D15/150*100</f>
        <v>48</v>
      </c>
    </row>
    <row r="16" spans="1:9" s="47" customFormat="1" ht="23">
      <c r="A16" s="39" t="s">
        <v>20</v>
      </c>
      <c r="B16" s="382" t="s">
        <v>31</v>
      </c>
      <c r="C16" s="12"/>
      <c r="D16" s="385"/>
      <c r="E16" s="385"/>
      <c r="F16" s="44"/>
      <c r="G16" s="385"/>
      <c r="H16" s="45"/>
      <c r="I16" s="46"/>
    </row>
    <row r="17" spans="1:10" s="47" customFormat="1" ht="23">
      <c r="A17" s="39" t="s">
        <v>21</v>
      </c>
      <c r="B17" s="382" t="s">
        <v>32</v>
      </c>
      <c r="C17" s="12">
        <v>0</v>
      </c>
      <c r="D17" s="385">
        <v>39</v>
      </c>
      <c r="E17" s="385">
        <v>47</v>
      </c>
      <c r="F17" s="44">
        <f>IF(E17=0,0,ROUNDDOWN(D17/E17,3))</f>
        <v>0.82899999999999996</v>
      </c>
      <c r="G17" s="385">
        <v>3</v>
      </c>
      <c r="H17" s="45"/>
      <c r="I17" s="46">
        <f>D17/40*100</f>
        <v>97.5</v>
      </c>
    </row>
    <row r="18" spans="1:10" s="47" customFormat="1" ht="23">
      <c r="A18" s="384"/>
      <c r="B18" s="384"/>
      <c r="C18" s="12"/>
      <c r="D18" s="385"/>
      <c r="E18" s="385"/>
      <c r="F18" s="44"/>
      <c r="G18" s="385"/>
      <c r="H18" s="45"/>
      <c r="I18" s="46"/>
    </row>
    <row r="19" spans="1:10" s="47" customFormat="1" ht="23">
      <c r="A19" s="13"/>
      <c r="B19" s="49" t="s">
        <v>22</v>
      </c>
      <c r="C19" s="42">
        <v>10</v>
      </c>
      <c r="D19" s="406" t="str">
        <f>ROUNDDOWN(I19,2)&amp;" %"</f>
        <v>86.37 %</v>
      </c>
      <c r="E19" s="407"/>
      <c r="F19" s="407"/>
      <c r="G19" s="408"/>
      <c r="H19" s="45"/>
      <c r="I19" s="46">
        <f>SUM(I13:I17)/4</f>
        <v>86.375</v>
      </c>
    </row>
    <row r="20" spans="1:10" s="50" customFormat="1">
      <c r="C20" s="26"/>
      <c r="D20" s="26"/>
      <c r="E20" s="26"/>
      <c r="F20" s="51"/>
      <c r="G20" s="26"/>
      <c r="H20" s="26"/>
      <c r="I20" s="51"/>
      <c r="J20" s="26"/>
    </row>
    <row r="21" spans="1:10" s="50" customFormat="1">
      <c r="C21" s="26"/>
      <c r="D21" s="26"/>
      <c r="E21" s="26"/>
      <c r="F21" s="51"/>
      <c r="G21" s="26"/>
      <c r="H21" s="26"/>
      <c r="I21" s="51"/>
      <c r="J21" s="26"/>
    </row>
    <row r="22" spans="1:10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0" s="47" customFormat="1" ht="23">
      <c r="A23" s="31"/>
      <c r="B23" s="383" t="s">
        <v>61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0" s="52" customFormat="1">
      <c r="A24" s="29" t="s">
        <v>11</v>
      </c>
      <c r="B24" s="27" t="s">
        <v>12</v>
      </c>
      <c r="C24" s="381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0" s="47" customFormat="1" ht="23">
      <c r="A25" s="39" t="s">
        <v>18</v>
      </c>
      <c r="B25" s="345" t="s">
        <v>75</v>
      </c>
      <c r="C25" s="42">
        <v>0</v>
      </c>
      <c r="D25" s="385">
        <v>45</v>
      </c>
      <c r="E25" s="385">
        <v>6</v>
      </c>
      <c r="F25" s="44">
        <f>IF(E25=0,0,ROUNDDOWN(D25/E25,3))</f>
        <v>7.5</v>
      </c>
      <c r="G25" s="385">
        <v>24</v>
      </c>
      <c r="H25" s="45"/>
      <c r="I25" s="46">
        <f>D25/300*100</f>
        <v>15</v>
      </c>
    </row>
    <row r="26" spans="1:10" s="47" customFormat="1" ht="23">
      <c r="A26" s="39" t="s">
        <v>19</v>
      </c>
      <c r="B26" s="345" t="s">
        <v>76</v>
      </c>
      <c r="C26" s="12">
        <v>0</v>
      </c>
      <c r="D26" s="385">
        <v>83</v>
      </c>
      <c r="E26" s="385">
        <v>8</v>
      </c>
      <c r="F26" s="44">
        <f>IF(E26=0,0,ROUNDDOWN(D26/E26,3))</f>
        <v>10.375</v>
      </c>
      <c r="G26" s="385">
        <v>54</v>
      </c>
      <c r="H26" s="45"/>
      <c r="I26" s="46">
        <f>D26/200*100</f>
        <v>41.5</v>
      </c>
    </row>
    <row r="27" spans="1:10" s="47" customFormat="1" ht="23">
      <c r="A27" s="39" t="s">
        <v>26</v>
      </c>
      <c r="B27" s="346" t="s">
        <v>100</v>
      </c>
      <c r="C27" s="12">
        <v>0</v>
      </c>
      <c r="D27" s="385">
        <v>31</v>
      </c>
      <c r="E27" s="385">
        <v>20</v>
      </c>
      <c r="F27" s="44">
        <f>IF(E27=0,0,ROUNDDOWN(D27/E27,3))</f>
        <v>1.55</v>
      </c>
      <c r="G27" s="385">
        <v>6</v>
      </c>
      <c r="H27" s="45"/>
      <c r="I27" s="46">
        <f>D27/150*100</f>
        <v>20.666666666666668</v>
      </c>
    </row>
    <row r="28" spans="1:10" s="47" customFormat="1" ht="23">
      <c r="A28" s="39" t="s">
        <v>20</v>
      </c>
      <c r="B28" s="345" t="s">
        <v>101</v>
      </c>
      <c r="C28" s="419" t="s">
        <v>152</v>
      </c>
      <c r="D28" s="462"/>
      <c r="E28" s="462"/>
      <c r="F28" s="462"/>
      <c r="G28" s="420"/>
      <c r="H28" s="45"/>
      <c r="I28" s="46"/>
    </row>
    <row r="29" spans="1:10" s="47" customFormat="1" ht="23">
      <c r="A29" s="39" t="s">
        <v>21</v>
      </c>
      <c r="B29" s="345" t="s">
        <v>102</v>
      </c>
      <c r="C29" s="12">
        <v>2</v>
      </c>
      <c r="D29" s="385">
        <v>40</v>
      </c>
      <c r="E29" s="385">
        <v>47</v>
      </c>
      <c r="F29" s="44">
        <f>IF(E29=0,0,ROUNDDOWN(D29/E29,3))</f>
        <v>0.85099999999999998</v>
      </c>
      <c r="G29" s="385">
        <v>5</v>
      </c>
      <c r="H29" s="45"/>
      <c r="I29" s="46">
        <f>D29/40*100</f>
        <v>100</v>
      </c>
    </row>
    <row r="30" spans="1:10" s="47" customFormat="1" ht="23">
      <c r="A30" s="384"/>
      <c r="B30" s="384"/>
      <c r="C30" s="12"/>
      <c r="D30" s="385"/>
      <c r="E30" s="385"/>
      <c r="F30" s="44"/>
      <c r="G30" s="385"/>
      <c r="H30" s="45"/>
      <c r="I30" s="46"/>
    </row>
    <row r="31" spans="1:10" s="6" customFormat="1" ht="23">
      <c r="A31" s="13"/>
      <c r="B31" s="49" t="s">
        <v>22</v>
      </c>
      <c r="C31" s="42">
        <v>0</v>
      </c>
      <c r="D31" s="406" t="str">
        <f>ROUNDDOWN(I31,2)&amp;" %"</f>
        <v>44.29 %</v>
      </c>
      <c r="E31" s="407"/>
      <c r="F31" s="407"/>
      <c r="G31" s="408"/>
      <c r="H31" s="45"/>
      <c r="I31" s="46">
        <f>SUM(I25:I29)/4</f>
        <v>44.291666666666671</v>
      </c>
    </row>
    <row r="32" spans="1:10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 ht="18">
      <c r="A33" s="461" t="s">
        <v>153</v>
      </c>
      <c r="B33" s="461"/>
      <c r="C33" s="461"/>
      <c r="D33" s="461"/>
      <c r="E33" s="461"/>
      <c r="F33" s="461"/>
      <c r="G33" s="461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A36" s="54" t="s">
        <v>23</v>
      </c>
      <c r="E36" s="56" t="s">
        <v>23</v>
      </c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9">
    <mergeCell ref="A33:G33"/>
    <mergeCell ref="D31:G31"/>
    <mergeCell ref="C28:G28"/>
    <mergeCell ref="D19:G19"/>
    <mergeCell ref="A6:B6"/>
    <mergeCell ref="C6:E6"/>
    <mergeCell ref="A7:B7"/>
    <mergeCell ref="C7:E7"/>
    <mergeCell ref="F7:G7"/>
  </mergeCells>
  <phoneticPr fontId="9" type="noConversion"/>
  <conditionalFormatting sqref="C11 C23">
    <cfRule type="cellIs" dxfId="113" priority="1" stopIfTrue="1" operator="equal">
      <formula>2</formula>
    </cfRule>
    <cfRule type="cellIs" dxfId="112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75" workbookViewId="0">
      <selection activeCell="C24" sqref="C24"/>
    </sheetView>
  </sheetViews>
  <sheetFormatPr baseColWidth="10" defaultColWidth="8" defaultRowHeight="16" x14ac:dyDescent="0"/>
  <cols>
    <col min="1" max="1" width="13.85546875" style="54" bestFit="1" customWidth="1"/>
    <col min="2" max="2" width="20.42578125" style="54" customWidth="1"/>
    <col min="3" max="3" width="4.42578125" style="54" customWidth="1"/>
    <col min="4" max="4" width="6" style="54" customWidth="1"/>
    <col min="5" max="5" width="6" style="58" customWidth="1"/>
    <col min="6" max="6" width="9.7109375" style="54" customWidth="1"/>
    <col min="7" max="8" width="6.42578125" style="54" customWidth="1"/>
    <col min="9" max="9" width="8.85546875" style="4" bestFit="1" customWidth="1"/>
    <col min="10" max="10" width="5.42578125" style="54" customWidth="1"/>
    <col min="11" max="16384" width="8" style="54"/>
  </cols>
  <sheetData>
    <row r="1" spans="1:17" s="2" customFormat="1">
      <c r="A1" s="1"/>
      <c r="E1" s="4"/>
      <c r="I1" s="4"/>
    </row>
    <row r="2" spans="1:17" s="8" customFormat="1" ht="23">
      <c r="A2" s="5"/>
      <c r="B2" s="6" t="s">
        <v>0</v>
      </c>
      <c r="E2" s="9"/>
      <c r="G2" s="10" t="s">
        <v>1</v>
      </c>
      <c r="H2" s="10"/>
      <c r="I2" s="11"/>
    </row>
    <row r="3" spans="1:17" s="14" customFormat="1" ht="23">
      <c r="A3" s="12" t="s">
        <v>2</v>
      </c>
      <c r="B3" s="6" t="s">
        <v>3</v>
      </c>
      <c r="E3" s="15"/>
      <c r="G3" s="14">
        <v>8</v>
      </c>
      <c r="I3" s="11"/>
    </row>
    <row r="4" spans="1:17" s="14" customFormat="1" ht="17.25" customHeight="1">
      <c r="A4" s="16"/>
      <c r="B4" s="6"/>
      <c r="E4" s="15"/>
      <c r="I4" s="11"/>
    </row>
    <row r="5" spans="1:17" s="14" customFormat="1" ht="18">
      <c r="E5" s="15"/>
      <c r="I5" s="11"/>
    </row>
    <row r="6" spans="1:17" s="21" customFormat="1" ht="14.25" customHeight="1">
      <c r="A6" s="409" t="s">
        <v>4</v>
      </c>
      <c r="B6" s="409"/>
      <c r="C6" s="409" t="s">
        <v>5</v>
      </c>
      <c r="D6" s="409"/>
      <c r="E6" s="409"/>
      <c r="F6" s="18" t="s">
        <v>6</v>
      </c>
      <c r="G6" s="18"/>
      <c r="H6" s="19"/>
      <c r="I6" s="20"/>
    </row>
    <row r="7" spans="1:17" s="24" customFormat="1" ht="20" customHeight="1">
      <c r="A7" s="410" t="s">
        <v>7</v>
      </c>
      <c r="B7" s="411"/>
      <c r="C7" s="412" t="s">
        <v>25</v>
      </c>
      <c r="D7" s="412"/>
      <c r="E7" s="412"/>
      <c r="F7" s="413">
        <v>40978</v>
      </c>
      <c r="G7" s="413"/>
      <c r="H7" s="22"/>
      <c r="I7" s="23"/>
    </row>
    <row r="8" spans="1:17" s="25" customFormat="1" ht="20" customHeight="1">
      <c r="E8" s="23"/>
      <c r="I8" s="23"/>
    </row>
    <row r="9" spans="1:17" s="25" customFormat="1" ht="20" customHeight="1">
      <c r="E9" s="23"/>
      <c r="I9" s="23"/>
    </row>
    <row r="10" spans="1:17" s="21" customFormat="1">
      <c r="B10" s="27" t="s">
        <v>8</v>
      </c>
      <c r="C10" s="29" t="s">
        <v>9</v>
      </c>
      <c r="F10" s="30"/>
      <c r="I10" s="20"/>
    </row>
    <row r="11" spans="1:17" s="31" customFormat="1" ht="23">
      <c r="B11" s="383" t="s">
        <v>59</v>
      </c>
      <c r="C11" s="32">
        <v>2</v>
      </c>
      <c r="F11" s="33"/>
      <c r="I11" s="23" t="s">
        <v>10</v>
      </c>
      <c r="N11" s="24"/>
      <c r="O11" s="24"/>
    </row>
    <row r="12" spans="1:17" s="38" customFormat="1">
      <c r="A12" s="29" t="s">
        <v>11</v>
      </c>
      <c r="B12" s="27" t="s">
        <v>12</v>
      </c>
      <c r="C12" s="381" t="s">
        <v>13</v>
      </c>
      <c r="D12" s="34" t="s">
        <v>14</v>
      </c>
      <c r="E12" s="34" t="s">
        <v>15</v>
      </c>
      <c r="F12" s="35" t="s">
        <v>16</v>
      </c>
      <c r="G12" s="34" t="s">
        <v>17</v>
      </c>
      <c r="H12" s="36"/>
      <c r="I12" s="37"/>
      <c r="M12" s="36"/>
      <c r="N12" s="19"/>
      <c r="O12" s="19"/>
      <c r="P12" s="36"/>
      <c r="Q12" s="36"/>
    </row>
    <row r="13" spans="1:17" s="47" customFormat="1" ht="23">
      <c r="A13" s="39" t="s">
        <v>18</v>
      </c>
      <c r="B13" s="382" t="s">
        <v>107</v>
      </c>
      <c r="C13" s="42">
        <v>2</v>
      </c>
      <c r="D13" s="385">
        <v>300</v>
      </c>
      <c r="E13" s="385">
        <v>16</v>
      </c>
      <c r="F13" s="44">
        <f>IF(E13=0,0,ROUNDDOWN(D13/E13,3))</f>
        <v>18.75</v>
      </c>
      <c r="G13" s="385">
        <v>142</v>
      </c>
      <c r="H13" s="45"/>
      <c r="I13" s="46">
        <f>D13/300*100</f>
        <v>100</v>
      </c>
      <c r="M13" s="267"/>
      <c r="N13" s="269"/>
      <c r="O13" s="269"/>
      <c r="P13" s="267"/>
      <c r="Q13" s="267"/>
    </row>
    <row r="14" spans="1:17" s="47" customFormat="1" ht="23">
      <c r="A14" s="39" t="s">
        <v>19</v>
      </c>
      <c r="B14" s="382" t="s">
        <v>74</v>
      </c>
      <c r="C14" s="12">
        <v>0</v>
      </c>
      <c r="D14" s="385">
        <v>69</v>
      </c>
      <c r="E14" s="385">
        <v>7</v>
      </c>
      <c r="F14" s="44">
        <f>IF(E14=0,0,ROUNDDOWN(D14/E14,3))</f>
        <v>9.8569999999999993</v>
      </c>
      <c r="G14" s="385">
        <v>30</v>
      </c>
      <c r="H14" s="45"/>
      <c r="I14" s="46">
        <f>D14/200*100</f>
        <v>34.5</v>
      </c>
      <c r="M14" s="267"/>
      <c r="N14" s="269"/>
      <c r="O14" s="269"/>
      <c r="P14" s="267"/>
      <c r="Q14" s="267"/>
    </row>
    <row r="15" spans="1:17" s="47" customFormat="1" ht="23">
      <c r="A15" s="39" t="s">
        <v>26</v>
      </c>
      <c r="B15" s="382" t="s">
        <v>72</v>
      </c>
      <c r="C15" s="12">
        <v>2</v>
      </c>
      <c r="D15" s="385">
        <v>150</v>
      </c>
      <c r="E15" s="385">
        <v>18</v>
      </c>
      <c r="F15" s="44">
        <f>IF(E15=0,0,ROUNDDOWN(D15/E15,3))</f>
        <v>8.3330000000000002</v>
      </c>
      <c r="G15" s="385">
        <v>45</v>
      </c>
      <c r="H15" s="45"/>
      <c r="I15" s="46">
        <f>D15/150*100</f>
        <v>100</v>
      </c>
      <c r="M15" s="267"/>
      <c r="N15" s="268"/>
      <c r="O15" s="268"/>
      <c r="P15" s="267"/>
      <c r="Q15" s="267"/>
    </row>
    <row r="16" spans="1:17" s="47" customFormat="1" ht="23">
      <c r="A16" s="39" t="s">
        <v>20</v>
      </c>
      <c r="B16" s="382" t="s">
        <v>73</v>
      </c>
      <c r="C16" s="12">
        <v>2</v>
      </c>
      <c r="D16" s="385">
        <v>120</v>
      </c>
      <c r="E16" s="385">
        <v>34</v>
      </c>
      <c r="F16" s="44">
        <f>IF(E16=0,0,ROUNDDOWN(D16/E16,3))</f>
        <v>3.5289999999999999</v>
      </c>
      <c r="G16" s="385">
        <v>20</v>
      </c>
      <c r="H16" s="45"/>
      <c r="I16" s="46">
        <f>D16/120*100</f>
        <v>100</v>
      </c>
      <c r="M16" s="267"/>
      <c r="N16" s="268"/>
      <c r="O16" s="268"/>
      <c r="P16" s="267"/>
      <c r="Q16" s="267"/>
    </row>
    <row r="17" spans="1:17" s="47" customFormat="1" ht="23">
      <c r="A17" s="39" t="s">
        <v>21</v>
      </c>
      <c r="B17" s="382" t="s">
        <v>95</v>
      </c>
      <c r="C17" s="12">
        <v>2</v>
      </c>
      <c r="D17" s="385">
        <v>40</v>
      </c>
      <c r="E17" s="385">
        <v>43</v>
      </c>
      <c r="F17" s="44">
        <f>IF(E17=0,0,ROUNDDOWN(D17/E17,3))</f>
        <v>0.93</v>
      </c>
      <c r="G17" s="385">
        <v>6</v>
      </c>
      <c r="H17" s="45"/>
      <c r="I17" s="46">
        <f>D17/40*100</f>
        <v>100</v>
      </c>
      <c r="M17" s="267"/>
      <c r="N17" s="269"/>
      <c r="O17" s="269"/>
      <c r="P17" s="267"/>
      <c r="Q17" s="267"/>
    </row>
    <row r="18" spans="1:17" s="47" customFormat="1" ht="23">
      <c r="A18" s="384"/>
      <c r="B18" s="384"/>
      <c r="C18" s="12"/>
      <c r="D18" s="385"/>
      <c r="E18" s="385"/>
      <c r="F18" s="44"/>
      <c r="G18" s="385"/>
      <c r="H18" s="45"/>
      <c r="I18" s="46"/>
      <c r="M18" s="267"/>
      <c r="N18" s="267"/>
      <c r="O18" s="267"/>
      <c r="P18" s="267"/>
      <c r="Q18" s="267"/>
    </row>
    <row r="19" spans="1:17" s="47" customFormat="1" ht="23">
      <c r="A19" s="13"/>
      <c r="B19" s="49" t="s">
        <v>22</v>
      </c>
      <c r="C19" s="42">
        <f>SUM(C13:C18)</f>
        <v>8</v>
      </c>
      <c r="D19" s="406" t="str">
        <f>ROUNDDOWN(I19,2)&amp;" %"</f>
        <v>86.9 %</v>
      </c>
      <c r="E19" s="407"/>
      <c r="F19" s="407"/>
      <c r="G19" s="408"/>
      <c r="H19" s="45"/>
      <c r="I19" s="46">
        <f>SUM(I13:I17)/5</f>
        <v>86.9</v>
      </c>
      <c r="M19" s="267"/>
      <c r="N19" s="267"/>
      <c r="O19" s="267"/>
      <c r="P19" s="267"/>
      <c r="Q19" s="267"/>
    </row>
    <row r="20" spans="1:17" s="50" customFormat="1">
      <c r="C20" s="26"/>
      <c r="D20" s="26"/>
      <c r="E20" s="26"/>
      <c r="F20" s="51"/>
      <c r="G20" s="26"/>
      <c r="H20" s="26"/>
      <c r="I20" s="51"/>
      <c r="J20" s="26"/>
    </row>
    <row r="21" spans="1:17" s="50" customFormat="1">
      <c r="C21" s="26"/>
      <c r="D21" s="26"/>
      <c r="E21" s="26"/>
      <c r="F21" s="51"/>
      <c r="G21" s="26"/>
      <c r="H21" s="26"/>
      <c r="I21" s="51"/>
      <c r="J21" s="26"/>
    </row>
    <row r="22" spans="1:17" s="52" customFormat="1">
      <c r="A22" s="21"/>
      <c r="B22" s="27" t="s">
        <v>8</v>
      </c>
      <c r="C22" s="29" t="s">
        <v>9</v>
      </c>
      <c r="D22" s="21"/>
      <c r="E22" s="21"/>
      <c r="F22" s="30"/>
      <c r="G22" s="21"/>
      <c r="H22" s="21"/>
      <c r="I22" s="20"/>
      <c r="J22" s="21"/>
    </row>
    <row r="23" spans="1:17" s="47" customFormat="1" ht="23">
      <c r="A23" s="31"/>
      <c r="B23" s="392" t="s">
        <v>92</v>
      </c>
      <c r="C23" s="32">
        <v>0</v>
      </c>
      <c r="D23" s="31"/>
      <c r="E23" s="31"/>
      <c r="F23" s="33"/>
      <c r="G23" s="31"/>
      <c r="H23" s="31"/>
      <c r="I23" s="23" t="s">
        <v>10</v>
      </c>
      <c r="J23" s="31"/>
    </row>
    <row r="24" spans="1:17" s="52" customFormat="1">
      <c r="A24" s="29" t="s">
        <v>11</v>
      </c>
      <c r="B24" s="27" t="s">
        <v>12</v>
      </c>
      <c r="C24" s="381" t="s">
        <v>13</v>
      </c>
      <c r="D24" s="34" t="s">
        <v>14</v>
      </c>
      <c r="E24" s="34" t="s">
        <v>15</v>
      </c>
      <c r="F24" s="35" t="s">
        <v>16</v>
      </c>
      <c r="G24" s="34" t="s">
        <v>17</v>
      </c>
      <c r="H24" s="36"/>
      <c r="I24" s="37"/>
    </row>
    <row r="25" spans="1:17" s="47" customFormat="1" ht="23">
      <c r="A25" s="39" t="s">
        <v>18</v>
      </c>
      <c r="B25" s="397" t="s">
        <v>96</v>
      </c>
      <c r="C25" s="42">
        <v>0</v>
      </c>
      <c r="D25" s="385">
        <v>136</v>
      </c>
      <c r="E25" s="385">
        <v>16</v>
      </c>
      <c r="F25" s="44">
        <f>IF(E25=0,0,ROUNDDOWN(D25/E25,3))</f>
        <v>8.5</v>
      </c>
      <c r="G25" s="385">
        <v>30</v>
      </c>
      <c r="H25" s="45"/>
      <c r="I25" s="46">
        <f>D25/300*100</f>
        <v>45.333333333333329</v>
      </c>
    </row>
    <row r="26" spans="1:17" s="47" customFormat="1" ht="23">
      <c r="A26" s="39" t="s">
        <v>19</v>
      </c>
      <c r="B26" s="397" t="s">
        <v>97</v>
      </c>
      <c r="C26" s="12">
        <v>2</v>
      </c>
      <c r="D26" s="385">
        <v>200</v>
      </c>
      <c r="E26" s="385">
        <v>7</v>
      </c>
      <c r="F26" s="44">
        <f>IF(E26=0,0,ROUNDDOWN(D26/E26,3))</f>
        <v>28.571000000000002</v>
      </c>
      <c r="G26" s="385">
        <v>71</v>
      </c>
      <c r="H26" s="45"/>
      <c r="I26" s="46">
        <f>D26/200*100</f>
        <v>100</v>
      </c>
    </row>
    <row r="27" spans="1:17" s="47" customFormat="1" ht="23">
      <c r="A27" s="39" t="s">
        <v>26</v>
      </c>
      <c r="B27" s="382" t="s">
        <v>108</v>
      </c>
      <c r="C27" s="12">
        <v>0</v>
      </c>
      <c r="D27" s="385">
        <v>137</v>
      </c>
      <c r="E27" s="385">
        <v>18</v>
      </c>
      <c r="F27" s="44">
        <f>IF(E27=0,0,ROUNDDOWN(D27/E27,3))</f>
        <v>7.6109999999999998</v>
      </c>
      <c r="G27" s="385">
        <v>29</v>
      </c>
      <c r="H27" s="45"/>
      <c r="I27" s="46">
        <f>D27/150*100</f>
        <v>91.333333333333329</v>
      </c>
    </row>
    <row r="28" spans="1:17" s="47" customFormat="1" ht="23">
      <c r="A28" s="39" t="s">
        <v>20</v>
      </c>
      <c r="B28" s="397" t="s">
        <v>98</v>
      </c>
      <c r="C28" s="12">
        <v>0</v>
      </c>
      <c r="D28" s="385">
        <v>78</v>
      </c>
      <c r="E28" s="385">
        <v>34</v>
      </c>
      <c r="F28" s="44">
        <f>IF(E28=0,0,ROUNDDOWN(D28/E28,3))</f>
        <v>2.294</v>
      </c>
      <c r="G28" s="385">
        <v>7</v>
      </c>
      <c r="H28" s="45"/>
      <c r="I28" s="46">
        <f>D28/120*100</f>
        <v>65</v>
      </c>
    </row>
    <row r="29" spans="1:17" s="47" customFormat="1" ht="23">
      <c r="A29" s="39" t="s">
        <v>21</v>
      </c>
      <c r="B29" s="397" t="s">
        <v>138</v>
      </c>
      <c r="C29" s="12">
        <v>0</v>
      </c>
      <c r="D29" s="385">
        <v>29</v>
      </c>
      <c r="E29" s="385">
        <v>43</v>
      </c>
      <c r="F29" s="44">
        <f>IF(E29=0,0,ROUNDDOWN(D29/E29,3))</f>
        <v>0.67400000000000004</v>
      </c>
      <c r="G29" s="385">
        <v>5</v>
      </c>
      <c r="H29" s="45"/>
      <c r="I29" s="46">
        <f>D29/40*100</f>
        <v>72.5</v>
      </c>
    </row>
    <row r="30" spans="1:17" s="47" customFormat="1" ht="23">
      <c r="A30" s="384"/>
      <c r="B30" s="384"/>
      <c r="C30" s="12"/>
      <c r="D30" s="385"/>
      <c r="E30" s="385"/>
      <c r="F30" s="44"/>
      <c r="G30" s="385"/>
      <c r="H30" s="45"/>
      <c r="I30" s="46"/>
    </row>
    <row r="31" spans="1:17" s="6" customFormat="1" ht="23">
      <c r="A31" s="13"/>
      <c r="B31" s="49" t="s">
        <v>22</v>
      </c>
      <c r="C31" s="42">
        <f>SUM(C25:C30)</f>
        <v>2</v>
      </c>
      <c r="D31" s="406" t="str">
        <f>ROUNDDOWN(I31,2)&amp;" %"</f>
        <v>74.83 %</v>
      </c>
      <c r="E31" s="407"/>
      <c r="F31" s="407"/>
      <c r="G31" s="408"/>
      <c r="H31" s="45"/>
      <c r="I31" s="46">
        <f>SUM(I25:I29)/5</f>
        <v>74.833333333333329</v>
      </c>
    </row>
    <row r="32" spans="1:17" s="53" customFormat="1">
      <c r="A32" s="50"/>
      <c r="B32" s="50"/>
      <c r="C32" s="26"/>
      <c r="D32" s="26"/>
      <c r="E32" s="51"/>
      <c r="F32" s="26"/>
      <c r="G32" s="26"/>
      <c r="H32" s="26"/>
      <c r="I32" s="51"/>
      <c r="J32" s="26"/>
    </row>
    <row r="33" spans="1:11" s="53" customFormat="1">
      <c r="A33" s="50"/>
      <c r="B33" s="50"/>
      <c r="C33" s="26"/>
      <c r="D33" s="26"/>
      <c r="E33" s="51"/>
      <c r="F33" s="26"/>
      <c r="G33" s="26"/>
      <c r="H33" s="26"/>
      <c r="I33" s="51"/>
      <c r="J33" s="26"/>
    </row>
    <row r="34" spans="1:11" s="53" customFormat="1">
      <c r="A34" s="50"/>
      <c r="B34" s="50"/>
      <c r="C34" s="26"/>
      <c r="D34" s="26"/>
      <c r="E34" s="51"/>
      <c r="F34" s="26"/>
      <c r="G34" s="26"/>
      <c r="H34" s="26"/>
      <c r="I34" s="51"/>
      <c r="J34" s="26"/>
    </row>
    <row r="35" spans="1:11" s="53" customFormat="1">
      <c r="A35" s="50"/>
      <c r="B35" s="50"/>
      <c r="C35" s="26"/>
      <c r="D35" s="26"/>
      <c r="E35" s="51"/>
      <c r="F35" s="26"/>
      <c r="G35" s="26"/>
      <c r="H35" s="26"/>
      <c r="I35" s="51"/>
      <c r="J35" s="26"/>
    </row>
    <row r="36" spans="1:11">
      <c r="E36" s="56"/>
      <c r="F36" s="57"/>
      <c r="G36" s="57"/>
      <c r="H36" s="57"/>
      <c r="K36" s="53"/>
    </row>
    <row r="37" spans="1:11">
      <c r="K37" s="53"/>
    </row>
    <row r="38" spans="1:11">
      <c r="K38" s="53"/>
    </row>
    <row r="39" spans="1:11">
      <c r="K39" s="53"/>
    </row>
    <row r="40" spans="1:11">
      <c r="K40" s="53"/>
    </row>
    <row r="41" spans="1:11">
      <c r="K41" s="53"/>
    </row>
    <row r="42" spans="1:11">
      <c r="K42" s="53"/>
    </row>
  </sheetData>
  <mergeCells count="7">
    <mergeCell ref="D31:G31"/>
    <mergeCell ref="A6:B6"/>
    <mergeCell ref="C6:E6"/>
    <mergeCell ref="A7:B7"/>
    <mergeCell ref="C7:E7"/>
    <mergeCell ref="F7:G7"/>
    <mergeCell ref="D19:G19"/>
  </mergeCells>
  <phoneticPr fontId="9" type="noConversion"/>
  <conditionalFormatting sqref="C11">
    <cfRule type="cellIs" dxfId="111" priority="5" stopIfTrue="1" operator="equal">
      <formula>2</formula>
    </cfRule>
    <cfRule type="cellIs" dxfId="110" priority="6" stopIfTrue="1" operator="equal">
      <formula>0</formula>
    </cfRule>
  </conditionalFormatting>
  <conditionalFormatting sqref="C23">
    <cfRule type="cellIs" dxfId="109" priority="3" stopIfTrue="1" operator="equal">
      <formula>2</formula>
    </cfRule>
    <cfRule type="cellIs" dxfId="108" priority="4" stopIfTrue="1" operator="equal">
      <formula>0</formula>
    </cfRule>
  </conditionalFormatting>
  <conditionalFormatting sqref="C23">
    <cfRule type="cellIs" dxfId="107" priority="1" stopIfTrue="1" operator="equal">
      <formula>2</formula>
    </cfRule>
    <cfRule type="cellIs" dxfId="106" priority="2" stopIfTrue="1" operator="equal">
      <formula>0</formula>
    </cfRule>
  </conditionalFormatting>
  <pageMargins left="0.59055118110236227" right="0.39370078740157483" top="0.98425196850393704" bottom="0.59055118110236227" header="0.51181102362204722" footer="0.51181102362204722"/>
  <pageSetup paperSize="9" orientation="portrait"/>
  <headerFooter alignWithMargins="0">
    <oddHeader xml:space="preserve">&amp;L&amp;"Verdana,Standard"&amp;8BSVÖ&amp;CMANNSCHAFTSSPIELBERICHT&amp;RDVR . 1067885
</oddHeader>
    <oddFooter>&amp;C&amp;"Verdana,Standard"&amp;8Gültig ab Saison 2001/02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AUG-BCE</vt:lpstr>
      <vt:lpstr>WBA-POT</vt:lpstr>
      <vt:lpstr>BCE-GBK</vt:lpstr>
      <vt:lpstr>BIG-POT</vt:lpstr>
      <vt:lpstr>WBA-BIG</vt:lpstr>
      <vt:lpstr>AUG-GBK</vt:lpstr>
      <vt:lpstr>gruppen</vt:lpstr>
      <vt:lpstr>WBA-BCE</vt:lpstr>
      <vt:lpstr>AUG-POT</vt:lpstr>
      <vt:lpstr>BIG-GBK</vt:lpstr>
      <vt:lpstr>BCE-POT </vt:lpstr>
      <vt:lpstr>WBA-AUG</vt:lpstr>
      <vt:lpstr>Endstand</vt:lpstr>
      <vt:lpstr>frei</vt:lpstr>
      <vt:lpstr>47.2</vt:lpstr>
      <vt:lpstr>71.2</vt:lpstr>
      <vt:lpstr>Einband</vt:lpstr>
      <vt:lpstr>Dreiband</vt:lpstr>
      <vt:lpstr>Einzelergebnisse</vt:lpstr>
    </vt:vector>
  </TitlesOfParts>
  <Company> Zentrum für Hirnforschung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Scholze</dc:creator>
  <cp:lastModifiedBy>Petra Scholze</cp:lastModifiedBy>
  <cp:lastPrinted>2012-03-11T20:50:21Z</cp:lastPrinted>
  <dcterms:created xsi:type="dcterms:W3CDTF">2007-03-15T18:49:14Z</dcterms:created>
  <dcterms:modified xsi:type="dcterms:W3CDTF">2012-03-11T20:58:03Z</dcterms:modified>
</cp:coreProperties>
</file>