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checkCompatibility="1" autoCompressPictures="0" defaultThemeVersion="124226"/>
  <bookViews>
    <workbookView xWindow="0" yWindow="0" windowWidth="10860" windowHeight="13740" tabRatio="825" firstSheet="8" activeTab="11"/>
  </bookViews>
  <sheets>
    <sheet name="AUG-POT" sheetId="46" r:id="rId1"/>
    <sheet name="WBA-POT" sheetId="39" r:id="rId2"/>
    <sheet name="AUG-BIG" sheetId="12" r:id="rId3"/>
    <sheet name="WBA-GBK" sheetId="14" r:id="rId4"/>
    <sheet name="BIG-POT" sheetId="10" r:id="rId5"/>
    <sheet name="AUG-GBK" sheetId="31" r:id="rId6"/>
    <sheet name="WBA-BIG" sheetId="45" r:id="rId7"/>
    <sheet name="BIG-GBK" sheetId="47" r:id="rId8"/>
    <sheet name="GBK-POT " sheetId="48" r:id="rId9"/>
    <sheet name="WBA-AUG" sheetId="49" r:id="rId10"/>
    <sheet name="Endstand" sheetId="50" r:id="rId11"/>
    <sheet name="Tabelle1" sheetId="51" r:id="rId12"/>
  </sheets>
  <definedNames>
    <definedName name="_xlnm.Print_Area" localSheetId="2">'AUG-BIG'!$A$1:$G$36</definedName>
    <definedName name="_xlnm.Print_Area" localSheetId="5">'AUG-GBK'!$A$1:$G$36</definedName>
    <definedName name="_xlnm.Print_Area" localSheetId="0">'AUG-POT'!$A$1:$G$36</definedName>
    <definedName name="_xlnm.Print_Area" localSheetId="7">'BIG-GBK'!$A$1:$G$36</definedName>
    <definedName name="_xlnm.Print_Area" localSheetId="4">'BIG-POT'!$A$1:$G$36</definedName>
    <definedName name="_xlnm.Print_Area" localSheetId="10">Endstand!$L$1:$AE$19</definedName>
    <definedName name="_xlnm.Print_Area" localSheetId="8">'GBK-POT '!$A$1:$G$36</definedName>
    <definedName name="_xlnm.Print_Area" localSheetId="11">Tabelle1!$A$1:$AG$40</definedName>
    <definedName name="_xlnm.Print_Area" localSheetId="9">'WBA-AUG'!$A$1:$G$36</definedName>
    <definedName name="_xlnm.Print_Area" localSheetId="6">'WBA-BIG'!$A$1:$G$36</definedName>
    <definedName name="_xlnm.Print_Area" localSheetId="3">'WBA-GBK'!$A$1:$G$36</definedName>
    <definedName name="_xlnm.Print_Area" localSheetId="1">'WBA-POT'!$A$1:$G$36</definedName>
    <definedName name="Schnitt" localSheetId="10">Endstand!$L$4:$AF$19</definedName>
    <definedName name="Schnitt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" i="51" l="1"/>
  <c r="S18" i="51"/>
  <c r="X18" i="51"/>
  <c r="D18" i="51"/>
  <c r="AC18" i="51"/>
  <c r="I11" i="51"/>
  <c r="K6" i="51"/>
  <c r="Z23" i="51"/>
  <c r="Z21" i="51"/>
  <c r="X26" i="51"/>
  <c r="N40" i="51"/>
  <c r="AB22" i="51"/>
  <c r="S40" i="51"/>
  <c r="X33" i="51"/>
  <c r="F14" i="47"/>
  <c r="N33" i="51"/>
  <c r="D33" i="51"/>
  <c r="S11" i="51"/>
  <c r="I25" i="45"/>
  <c r="I26" i="45"/>
  <c r="I27" i="45"/>
  <c r="I28" i="45"/>
  <c r="I29" i="45"/>
  <c r="I31" i="45"/>
  <c r="I13" i="45"/>
  <c r="I14" i="45"/>
  <c r="I15" i="45"/>
  <c r="I16" i="45"/>
  <c r="I17" i="45"/>
  <c r="I19" i="45"/>
  <c r="U10" i="51"/>
  <c r="I40" i="51"/>
  <c r="F27" i="10"/>
  <c r="I33" i="51"/>
  <c r="K32" i="51"/>
  <c r="K31" i="51"/>
  <c r="K30" i="51"/>
  <c r="K29" i="51"/>
  <c r="K28" i="51"/>
  <c r="AG40" i="51"/>
  <c r="D40" i="51"/>
  <c r="AC40" i="51"/>
  <c r="X11" i="51"/>
  <c r="Z10" i="51"/>
  <c r="AD6" i="50"/>
  <c r="P6" i="51"/>
  <c r="U6" i="51"/>
  <c r="Z6" i="51"/>
  <c r="AB6" i="51"/>
  <c r="AC6" i="51"/>
  <c r="AD6" i="51"/>
  <c r="AE6" i="51"/>
  <c r="K7" i="51"/>
  <c r="P7" i="51"/>
  <c r="U7" i="51"/>
  <c r="Z7" i="51"/>
  <c r="AB7" i="51"/>
  <c r="AC7" i="51"/>
  <c r="AD7" i="51"/>
  <c r="AE7" i="51"/>
  <c r="AG7" i="51"/>
  <c r="K8" i="51"/>
  <c r="P8" i="51"/>
  <c r="U8" i="51"/>
  <c r="Z8" i="51"/>
  <c r="AB8" i="51"/>
  <c r="AC8" i="51"/>
  <c r="AD8" i="51"/>
  <c r="AE8" i="51"/>
  <c r="AG8" i="51"/>
  <c r="K9" i="51"/>
  <c r="P9" i="51"/>
  <c r="U9" i="51"/>
  <c r="Z9" i="51"/>
  <c r="AB9" i="51"/>
  <c r="AC9" i="51"/>
  <c r="AD9" i="51"/>
  <c r="AE9" i="51"/>
  <c r="K10" i="51"/>
  <c r="P10" i="51"/>
  <c r="AB10" i="51"/>
  <c r="AC10" i="51"/>
  <c r="AD10" i="51"/>
  <c r="AE10" i="51"/>
  <c r="AG10" i="51"/>
  <c r="N11" i="51"/>
  <c r="AC11" i="51"/>
  <c r="AG11" i="51"/>
  <c r="F13" i="51"/>
  <c r="P13" i="51"/>
  <c r="U13" i="51"/>
  <c r="Z13" i="51"/>
  <c r="AB13" i="51"/>
  <c r="AC13" i="51"/>
  <c r="AD13" i="51"/>
  <c r="AE13" i="51"/>
  <c r="AG13" i="51"/>
  <c r="F14" i="51"/>
  <c r="P14" i="51"/>
  <c r="U14" i="51"/>
  <c r="Z14" i="51"/>
  <c r="AB14" i="51"/>
  <c r="AC14" i="51"/>
  <c r="AD14" i="51"/>
  <c r="AE14" i="51"/>
  <c r="AG14" i="51"/>
  <c r="F15" i="51"/>
  <c r="P15" i="51"/>
  <c r="U15" i="51"/>
  <c r="Z15" i="51"/>
  <c r="AB15" i="51"/>
  <c r="AC15" i="51"/>
  <c r="AD15" i="51"/>
  <c r="AE15" i="51"/>
  <c r="AG15" i="51"/>
  <c r="F16" i="51"/>
  <c r="P16" i="51"/>
  <c r="U16" i="51"/>
  <c r="Z16" i="51"/>
  <c r="AB16" i="51"/>
  <c r="AC16" i="51"/>
  <c r="AD16" i="51"/>
  <c r="AE16" i="51"/>
  <c r="AG16" i="51"/>
  <c r="F17" i="51"/>
  <c r="P17" i="51"/>
  <c r="U17" i="51"/>
  <c r="Z17" i="51"/>
  <c r="AB17" i="51"/>
  <c r="AC17" i="51"/>
  <c r="AD17" i="51"/>
  <c r="AE17" i="51"/>
  <c r="AG17" i="51"/>
  <c r="AG18" i="51"/>
  <c r="F20" i="51"/>
  <c r="K20" i="51"/>
  <c r="U20" i="51"/>
  <c r="Z20" i="51"/>
  <c r="AB20" i="51"/>
  <c r="AC20" i="51"/>
  <c r="AD20" i="51"/>
  <c r="AE20" i="51"/>
  <c r="F21" i="51"/>
  <c r="U21" i="51"/>
  <c r="AB21" i="51"/>
  <c r="AC21" i="51"/>
  <c r="AD21" i="51"/>
  <c r="AE21" i="51"/>
  <c r="AG21" i="51"/>
  <c r="K22" i="51"/>
  <c r="AC22" i="51"/>
  <c r="AD22" i="51"/>
  <c r="AE22" i="51"/>
  <c r="AG22" i="51"/>
  <c r="F23" i="51"/>
  <c r="K23" i="51"/>
  <c r="U23" i="51"/>
  <c r="AB23" i="51"/>
  <c r="AC23" i="51"/>
  <c r="AD23" i="51"/>
  <c r="AE23" i="51"/>
  <c r="AG23" i="51"/>
  <c r="F24" i="51"/>
  <c r="K24" i="51"/>
  <c r="U24" i="51"/>
  <c r="Z24" i="51"/>
  <c r="AB24" i="51"/>
  <c r="AC24" i="51"/>
  <c r="AD24" i="51"/>
  <c r="AE24" i="51"/>
  <c r="AG24" i="51"/>
  <c r="F25" i="51"/>
  <c r="K25" i="51"/>
  <c r="U25" i="51"/>
  <c r="Z25" i="51"/>
  <c r="AB25" i="51"/>
  <c r="AC25" i="51"/>
  <c r="AD25" i="51"/>
  <c r="AE25" i="51"/>
  <c r="AG25" i="51"/>
  <c r="D26" i="51"/>
  <c r="I26" i="51"/>
  <c r="S26" i="51"/>
  <c r="AC26" i="51"/>
  <c r="AG26" i="51"/>
  <c r="F28" i="51"/>
  <c r="P28" i="51"/>
  <c r="Z28" i="51"/>
  <c r="AB28" i="51"/>
  <c r="AC28" i="51"/>
  <c r="AD28" i="51"/>
  <c r="AE28" i="51"/>
  <c r="AG28" i="51"/>
  <c r="F29" i="51"/>
  <c r="P29" i="51"/>
  <c r="Z29" i="51"/>
  <c r="AB29" i="51"/>
  <c r="AC29" i="51"/>
  <c r="AD29" i="51"/>
  <c r="AE29" i="51"/>
  <c r="AG29" i="51"/>
  <c r="F30" i="51"/>
  <c r="P30" i="51"/>
  <c r="Z30" i="51"/>
  <c r="AB30" i="51"/>
  <c r="AC30" i="51"/>
  <c r="AD30" i="51"/>
  <c r="AE30" i="51"/>
  <c r="AG30" i="51"/>
  <c r="F31" i="51"/>
  <c r="P31" i="51"/>
  <c r="Z31" i="51"/>
  <c r="AB31" i="51"/>
  <c r="AC31" i="51"/>
  <c r="AD31" i="51"/>
  <c r="AE31" i="51"/>
  <c r="AG31" i="51"/>
  <c r="F32" i="51"/>
  <c r="P32" i="51"/>
  <c r="Z32" i="51"/>
  <c r="AB32" i="51"/>
  <c r="AC32" i="51"/>
  <c r="AD32" i="51"/>
  <c r="AE32" i="51"/>
  <c r="AG32" i="51"/>
  <c r="AC33" i="51"/>
  <c r="AG33" i="51"/>
  <c r="F35" i="51"/>
  <c r="K35" i="51"/>
  <c r="P35" i="51"/>
  <c r="U35" i="51"/>
  <c r="AB35" i="51"/>
  <c r="AC35" i="51"/>
  <c r="AD35" i="51"/>
  <c r="AE35" i="51"/>
  <c r="AG35" i="51"/>
  <c r="F36" i="51"/>
  <c r="K36" i="51"/>
  <c r="P36" i="51"/>
  <c r="U36" i="51"/>
  <c r="AB36" i="51"/>
  <c r="AC36" i="51"/>
  <c r="AD36" i="51"/>
  <c r="AE36" i="51"/>
  <c r="AG36" i="51"/>
  <c r="F37" i="51"/>
  <c r="K37" i="51"/>
  <c r="P37" i="51"/>
  <c r="U37" i="51"/>
  <c r="AB37" i="51"/>
  <c r="AC37" i="51"/>
  <c r="AD37" i="51"/>
  <c r="AE37" i="51"/>
  <c r="AG37" i="51"/>
  <c r="F38" i="51"/>
  <c r="K38" i="51"/>
  <c r="P38" i="51"/>
  <c r="U38" i="51"/>
  <c r="AB38" i="51"/>
  <c r="AC38" i="51"/>
  <c r="AD38" i="51"/>
  <c r="AE38" i="51"/>
  <c r="AG38" i="51"/>
  <c r="F39" i="51"/>
  <c r="K39" i="51"/>
  <c r="P39" i="51"/>
  <c r="U39" i="51"/>
  <c r="AB39" i="51"/>
  <c r="AC39" i="51"/>
  <c r="AD39" i="51"/>
  <c r="AE39" i="51"/>
  <c r="AG39" i="51"/>
  <c r="L6" i="50"/>
  <c r="M4" i="50"/>
  <c r="P4" i="50"/>
  <c r="S4" i="50"/>
  <c r="V4" i="50"/>
  <c r="L18" i="50"/>
  <c r="Y4" i="50"/>
  <c r="B5" i="50"/>
  <c r="E5" i="50"/>
  <c r="G5" i="50"/>
  <c r="J5" i="50"/>
  <c r="AI5" i="50"/>
  <c r="AJ5" i="50"/>
  <c r="AK5" i="50"/>
  <c r="AL5" i="50"/>
  <c r="B6" i="50"/>
  <c r="E6" i="50"/>
  <c r="G6" i="50"/>
  <c r="J6" i="50"/>
  <c r="AB6" i="50"/>
  <c r="AC6" i="50"/>
  <c r="AF6" i="50"/>
  <c r="AH6" i="50"/>
  <c r="AI6" i="50"/>
  <c r="AJ6" i="50"/>
  <c r="AK6" i="50"/>
  <c r="AL6" i="50"/>
  <c r="AM6" i="50"/>
  <c r="B7" i="50"/>
  <c r="E7" i="50"/>
  <c r="G7" i="50"/>
  <c r="J7" i="50"/>
  <c r="B8" i="50"/>
  <c r="E8" i="50"/>
  <c r="G8" i="50"/>
  <c r="J8" i="50"/>
  <c r="AI8" i="50"/>
  <c r="AJ8" i="50"/>
  <c r="AK8" i="50"/>
  <c r="AL8" i="50"/>
  <c r="B9" i="50"/>
  <c r="E9" i="50"/>
  <c r="G9" i="50"/>
  <c r="J9" i="50"/>
  <c r="AB9" i="50"/>
  <c r="AC9" i="50"/>
  <c r="AD9" i="50"/>
  <c r="AF9" i="50"/>
  <c r="AH9" i="50"/>
  <c r="AI9" i="50"/>
  <c r="AJ9" i="50"/>
  <c r="AK9" i="50"/>
  <c r="AL9" i="50"/>
  <c r="AM9" i="50"/>
  <c r="B10" i="50"/>
  <c r="E10" i="50"/>
  <c r="G10" i="50"/>
  <c r="J10" i="50"/>
  <c r="B11" i="50"/>
  <c r="E11" i="50"/>
  <c r="G11" i="50"/>
  <c r="J11" i="50"/>
  <c r="AI11" i="50"/>
  <c r="AJ11" i="50"/>
  <c r="AK11" i="50"/>
  <c r="AL11" i="50"/>
  <c r="B12" i="50"/>
  <c r="E12" i="50"/>
  <c r="G12" i="50"/>
  <c r="J12" i="50"/>
  <c r="AB12" i="50"/>
  <c r="AC12" i="50"/>
  <c r="AD12" i="50"/>
  <c r="AF12" i="50"/>
  <c r="AH12" i="50"/>
  <c r="AI12" i="50"/>
  <c r="AJ12" i="50"/>
  <c r="AK12" i="50"/>
  <c r="AL12" i="50"/>
  <c r="AM12" i="50"/>
  <c r="B13" i="50"/>
  <c r="E13" i="50"/>
  <c r="G13" i="50"/>
  <c r="J13" i="50"/>
  <c r="B14" i="50"/>
  <c r="E14" i="50"/>
  <c r="G14" i="50"/>
  <c r="J14" i="50"/>
  <c r="AI14" i="50"/>
  <c r="AJ14" i="50"/>
  <c r="AK14" i="50"/>
  <c r="AL14" i="50"/>
  <c r="B15" i="50"/>
  <c r="E15" i="50"/>
  <c r="G15" i="50"/>
  <c r="J15" i="50"/>
  <c r="AB15" i="50"/>
  <c r="AC15" i="50"/>
  <c r="AD15" i="50"/>
  <c r="AF15" i="50"/>
  <c r="AH15" i="50"/>
  <c r="AI15" i="50"/>
  <c r="AJ15" i="50"/>
  <c r="AK15" i="50"/>
  <c r="AL15" i="50"/>
  <c r="AM15" i="50"/>
  <c r="B16" i="50"/>
  <c r="E16" i="50"/>
  <c r="G16" i="50"/>
  <c r="J16" i="50"/>
  <c r="AI17" i="50"/>
  <c r="AJ17" i="50"/>
  <c r="AK17" i="50"/>
  <c r="AL17" i="50"/>
  <c r="AB18" i="50"/>
  <c r="AC18" i="50"/>
  <c r="AD18" i="50"/>
  <c r="AF18" i="50"/>
  <c r="AH18" i="50"/>
  <c r="AI18" i="50"/>
  <c r="AJ18" i="50"/>
  <c r="AK18" i="50"/>
  <c r="AL18" i="50"/>
  <c r="AM18" i="50"/>
  <c r="F28" i="45"/>
  <c r="F16" i="45"/>
  <c r="D31" i="45"/>
  <c r="C31" i="45"/>
  <c r="D19" i="45"/>
  <c r="C19" i="45"/>
  <c r="I25" i="49"/>
  <c r="I26" i="49"/>
  <c r="I27" i="49"/>
  <c r="I28" i="49"/>
  <c r="I29" i="49"/>
  <c r="I31" i="49"/>
  <c r="D31" i="49"/>
  <c r="C31" i="49"/>
  <c r="F29" i="49"/>
  <c r="F28" i="49"/>
  <c r="F27" i="49"/>
  <c r="F26" i="49"/>
  <c r="F25" i="49"/>
  <c r="I13" i="49"/>
  <c r="I14" i="49"/>
  <c r="I15" i="49"/>
  <c r="I16" i="49"/>
  <c r="I17" i="49"/>
  <c r="I19" i="49"/>
  <c r="D19" i="49"/>
  <c r="C19" i="49"/>
  <c r="F17" i="49"/>
  <c r="F16" i="49"/>
  <c r="F15" i="49"/>
  <c r="F14" i="49"/>
  <c r="F13" i="49"/>
  <c r="I25" i="48"/>
  <c r="I26" i="48"/>
  <c r="I27" i="48"/>
  <c r="I28" i="48"/>
  <c r="I29" i="48"/>
  <c r="I31" i="48"/>
  <c r="D31" i="48"/>
  <c r="C31" i="48"/>
  <c r="F29" i="48"/>
  <c r="F28" i="48"/>
  <c r="F27" i="48"/>
  <c r="F26" i="48"/>
  <c r="F25" i="48"/>
  <c r="I13" i="48"/>
  <c r="I14" i="48"/>
  <c r="I15" i="48"/>
  <c r="I16" i="48"/>
  <c r="I17" i="48"/>
  <c r="I19" i="48"/>
  <c r="D19" i="48"/>
  <c r="C19" i="48"/>
  <c r="F17" i="48"/>
  <c r="F16" i="48"/>
  <c r="F15" i="48"/>
  <c r="F14" i="48"/>
  <c r="F13" i="48"/>
  <c r="I25" i="47"/>
  <c r="I26" i="47"/>
  <c r="I27" i="47"/>
  <c r="I28" i="47"/>
  <c r="I29" i="47"/>
  <c r="I31" i="47"/>
  <c r="D31" i="47"/>
  <c r="C31" i="47"/>
  <c r="F29" i="47"/>
  <c r="F28" i="47"/>
  <c r="F27" i="47"/>
  <c r="F26" i="47"/>
  <c r="F25" i="47"/>
  <c r="I13" i="47"/>
  <c r="I14" i="47"/>
  <c r="I15" i="47"/>
  <c r="I16" i="47"/>
  <c r="I17" i="47"/>
  <c r="I19" i="47"/>
  <c r="D19" i="47"/>
  <c r="C19" i="47"/>
  <c r="F17" i="47"/>
  <c r="F16" i="47"/>
  <c r="F15" i="47"/>
  <c r="F13" i="47"/>
  <c r="I25" i="46"/>
  <c r="I26" i="46"/>
  <c r="I27" i="46"/>
  <c r="I28" i="46"/>
  <c r="I29" i="46"/>
  <c r="I31" i="46"/>
  <c r="D31" i="46"/>
  <c r="C31" i="46"/>
  <c r="F29" i="46"/>
  <c r="F28" i="46"/>
  <c r="F27" i="46"/>
  <c r="F26" i="46"/>
  <c r="F25" i="46"/>
  <c r="I13" i="46"/>
  <c r="I14" i="46"/>
  <c r="I15" i="46"/>
  <c r="I16" i="46"/>
  <c r="I17" i="46"/>
  <c r="I19" i="46"/>
  <c r="D19" i="46"/>
  <c r="C19" i="46"/>
  <c r="F17" i="46"/>
  <c r="F16" i="46"/>
  <c r="F15" i="46"/>
  <c r="F14" i="46"/>
  <c r="F13" i="46"/>
  <c r="F29" i="45"/>
  <c r="F27" i="45"/>
  <c r="F26" i="45"/>
  <c r="F25" i="45"/>
  <c r="F17" i="45"/>
  <c r="F15" i="45"/>
  <c r="F14" i="45"/>
  <c r="F13" i="45"/>
  <c r="I29" i="31"/>
  <c r="I28" i="31"/>
  <c r="I27" i="31"/>
  <c r="I26" i="31"/>
  <c r="I25" i="31"/>
  <c r="I17" i="31"/>
  <c r="I16" i="31"/>
  <c r="I15" i="31"/>
  <c r="I14" i="31"/>
  <c r="I13" i="31"/>
  <c r="I29" i="12"/>
  <c r="I28" i="12"/>
  <c r="I27" i="12"/>
  <c r="I26" i="12"/>
  <c r="I25" i="12"/>
  <c r="I17" i="12"/>
  <c r="I16" i="12"/>
  <c r="I15" i="12"/>
  <c r="I14" i="12"/>
  <c r="I13" i="12"/>
  <c r="I29" i="10"/>
  <c r="I28" i="10"/>
  <c r="I27" i="10"/>
  <c r="I26" i="10"/>
  <c r="I25" i="10"/>
  <c r="I17" i="10"/>
  <c r="I16" i="10"/>
  <c r="I15" i="10"/>
  <c r="I14" i="10"/>
  <c r="I13" i="10"/>
  <c r="I29" i="14"/>
  <c r="I28" i="14"/>
  <c r="I27" i="14"/>
  <c r="I26" i="14"/>
  <c r="I25" i="14"/>
  <c r="I17" i="14"/>
  <c r="I16" i="14"/>
  <c r="I15" i="14"/>
  <c r="I14" i="14"/>
  <c r="I13" i="14"/>
  <c r="I29" i="39"/>
  <c r="I28" i="39"/>
  <c r="I27" i="39"/>
  <c r="I26" i="39"/>
  <c r="I25" i="39"/>
  <c r="I17" i="39"/>
  <c r="I16" i="39"/>
  <c r="I15" i="39"/>
  <c r="I14" i="39"/>
  <c r="I13" i="39"/>
  <c r="F17" i="31"/>
  <c r="F16" i="31"/>
  <c r="F15" i="31"/>
  <c r="F14" i="31"/>
  <c r="F13" i="31"/>
  <c r="I31" i="39"/>
  <c r="D31" i="39"/>
  <c r="C31" i="39"/>
  <c r="F29" i="39"/>
  <c r="F28" i="39"/>
  <c r="F27" i="39"/>
  <c r="F26" i="39"/>
  <c r="F25" i="39"/>
  <c r="I19" i="39"/>
  <c r="D19" i="39"/>
  <c r="C19" i="39"/>
  <c r="F17" i="39"/>
  <c r="F16" i="39"/>
  <c r="F15" i="39"/>
  <c r="F14" i="39"/>
  <c r="F13" i="39"/>
  <c r="C31" i="31"/>
  <c r="F29" i="31"/>
  <c r="F28" i="31"/>
  <c r="F27" i="31"/>
  <c r="F26" i="31"/>
  <c r="I31" i="31"/>
  <c r="D31" i="31"/>
  <c r="F25" i="31"/>
  <c r="C19" i="31"/>
  <c r="I19" i="31"/>
  <c r="D19" i="31"/>
  <c r="F13" i="14"/>
  <c r="F14" i="14"/>
  <c r="F15" i="14"/>
  <c r="F16" i="14"/>
  <c r="F17" i="14"/>
  <c r="C19" i="14"/>
  <c r="I19" i="14"/>
  <c r="D19" i="14"/>
  <c r="F25" i="14"/>
  <c r="F26" i="14"/>
  <c r="F27" i="14"/>
  <c r="F28" i="14"/>
  <c r="F29" i="14"/>
  <c r="C31" i="14"/>
  <c r="I31" i="14"/>
  <c r="D31" i="14"/>
  <c r="F13" i="10"/>
  <c r="F14" i="10"/>
  <c r="F15" i="10"/>
  <c r="F16" i="10"/>
  <c r="F17" i="10"/>
  <c r="C19" i="10"/>
  <c r="I19" i="10"/>
  <c r="D19" i="10"/>
  <c r="F25" i="10"/>
  <c r="F26" i="10"/>
  <c r="I31" i="10"/>
  <c r="D31" i="10"/>
  <c r="F28" i="10"/>
  <c r="F29" i="10"/>
  <c r="C31" i="10"/>
  <c r="F13" i="12"/>
  <c r="I19" i="12"/>
  <c r="D19" i="12"/>
  <c r="F14" i="12"/>
  <c r="F15" i="12"/>
  <c r="F16" i="12"/>
  <c r="F17" i="12"/>
  <c r="C19" i="12"/>
  <c r="F25" i="12"/>
  <c r="I31" i="12"/>
  <c r="D31" i="12"/>
  <c r="F26" i="12"/>
  <c r="F27" i="12"/>
  <c r="F28" i="12"/>
  <c r="F29" i="12"/>
  <c r="C31" i="12"/>
</calcChain>
</file>

<file path=xl/sharedStrings.xml><?xml version="1.0" encoding="utf-8"?>
<sst xmlns="http://schemas.openxmlformats.org/spreadsheetml/2006/main" count="878" uniqueCount="90">
  <si>
    <t xml:space="preserve">   DREIBAND - MANNSCHAFT  </t>
  </si>
  <si>
    <t>Runde</t>
  </si>
  <si>
    <t>X</t>
  </si>
  <si>
    <t xml:space="preserve">   MEHRKAMPF - MANNSCHAFT  </t>
  </si>
  <si>
    <t>Ausrichter</t>
  </si>
  <si>
    <t>Turnier</t>
  </si>
  <si>
    <t>Datum</t>
  </si>
  <si>
    <t>Wiener Billard Assoziation</t>
  </si>
  <si>
    <t>Mannschaft</t>
  </si>
  <si>
    <t>MP</t>
  </si>
  <si>
    <t>%</t>
  </si>
  <si>
    <t>Position</t>
  </si>
  <si>
    <t>Zu - Vorname</t>
  </si>
  <si>
    <t>PP</t>
  </si>
  <si>
    <t>Points</t>
  </si>
  <si>
    <t>Aufn.</t>
  </si>
  <si>
    <t>GD</t>
  </si>
  <si>
    <t>HS</t>
  </si>
  <si>
    <t>Freie Partie</t>
  </si>
  <si>
    <t>Cadre 47/2</t>
  </si>
  <si>
    <t>Einband</t>
  </si>
  <si>
    <t>Dreiband</t>
  </si>
  <si>
    <t>Gesamt</t>
  </si>
  <si>
    <t>Mannschaftsführer</t>
  </si>
  <si>
    <t>Pentathlon</t>
  </si>
  <si>
    <t>Cadre 71/2</t>
  </si>
  <si>
    <t>WBA</t>
  </si>
  <si>
    <t>Bichler Daniel</t>
  </si>
  <si>
    <t>Huber Gerhard</t>
  </si>
  <si>
    <t>Gugumuck Walter</t>
  </si>
  <si>
    <t>Kahofer Arnim</t>
  </si>
  <si>
    <t>Makik Karl</t>
  </si>
  <si>
    <t xml:space="preserve">Klasse  von </t>
  </si>
  <si>
    <t xml:space="preserve"> bis </t>
  </si>
  <si>
    <t>Distanz:</t>
  </si>
  <si>
    <t>Spieler</t>
  </si>
  <si>
    <t>Punkte</t>
  </si>
  <si>
    <t>Schnitt</t>
  </si>
  <si>
    <t>BED</t>
  </si>
  <si>
    <t>Rang</t>
  </si>
  <si>
    <t>Ü</t>
  </si>
  <si>
    <t>Punkte+
GD/Distanz</t>
  </si>
  <si>
    <t>Distanz</t>
  </si>
  <si>
    <t>Klassengrenze</t>
  </si>
  <si>
    <t>Spiele</t>
  </si>
  <si>
    <t xml:space="preserve"> </t>
  </si>
  <si>
    <t>ÖSTM Pentathlon</t>
  </si>
  <si>
    <t>AUG</t>
  </si>
  <si>
    <t>BIG</t>
  </si>
  <si>
    <t>BCE</t>
  </si>
  <si>
    <t xml:space="preserve">PP: </t>
  </si>
  <si>
    <t>PP:</t>
  </si>
  <si>
    <t>Werner Hans</t>
  </si>
  <si>
    <t>Ralis Gerhard</t>
  </si>
  <si>
    <t>Mastny Kurt</t>
  </si>
  <si>
    <t>Cerovsek Gerold</t>
  </si>
  <si>
    <t>Sztatecsny Philipp</t>
  </si>
  <si>
    <t>PP+</t>
  </si>
  <si>
    <t>Rabatscher Michael</t>
  </si>
  <si>
    <t>POT</t>
  </si>
  <si>
    <t>Stenzel Franz</t>
  </si>
  <si>
    <t>Kraus Jörg</t>
  </si>
  <si>
    <t>Gorthan René</t>
  </si>
  <si>
    <t>Wacha Tom</t>
  </si>
  <si>
    <t>Reichner Andreas</t>
  </si>
  <si>
    <t>GBK</t>
  </si>
  <si>
    <t>Färber Martin</t>
  </si>
  <si>
    <t>Benko Patrick</t>
  </si>
  <si>
    <t>Engert Günter</t>
  </si>
  <si>
    <t>Endstand</t>
  </si>
  <si>
    <t>Jandrisevits Alfred</t>
  </si>
  <si>
    <t>Leeb Gerald</t>
  </si>
  <si>
    <t>Szivacz Herbert</t>
  </si>
  <si>
    <t>Thalmeier Michael</t>
  </si>
  <si>
    <t>Fritz Oliver</t>
  </si>
  <si>
    <t>Oberberger Christoph</t>
  </si>
  <si>
    <t>Habermann Heimo</t>
  </si>
  <si>
    <t>292*</t>
  </si>
  <si>
    <t>WBA, 14. - 17.11.2013</t>
  </si>
  <si>
    <t>0</t>
  </si>
  <si>
    <t>-</t>
  </si>
  <si>
    <t>Cadre 71/1</t>
  </si>
  <si>
    <t>AN</t>
  </si>
  <si>
    <t>Pts</t>
  </si>
  <si>
    <t>ED</t>
  </si>
  <si>
    <t xml:space="preserve">WBA </t>
  </si>
  <si>
    <t>WBA, 14.-16.11.2013</t>
  </si>
  <si>
    <t>300*</t>
  </si>
  <si>
    <t>154*</t>
  </si>
  <si>
    <t>120*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</si>
</sst>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_-&quot;ÖS&quot;\ * #,##0.00_-;\-&quot;ÖS&quot;\ * #,##0.00_-;_-&quot;ÖS&quot;\ * &quot;-&quot;??_-;_-@_-"/>
    <numFmt numFmtId="166" formatCode="#\ \."/>
  </numFmts>
  <fonts count="74" x14ac:knownFonts="1">
    <font>
      <sz val="11"/>
      <name val="Verdana"/>
    </font>
    <font>
      <sz val="11"/>
      <name val="Verdana"/>
      <family val="2"/>
    </font>
    <font>
      <sz val="10"/>
      <name val="MS Sans Serif"/>
      <family val="2"/>
    </font>
    <font>
      <b/>
      <i/>
      <sz val="12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36"/>
      <color indexed="10"/>
      <name val="Arial"/>
      <family val="2"/>
    </font>
    <font>
      <b/>
      <sz val="10"/>
      <name val="MS Sans Serif"/>
      <family val="2"/>
    </font>
    <font>
      <b/>
      <sz val="24"/>
      <color indexed="48"/>
      <name val="Arial"/>
      <family val="2"/>
    </font>
    <font>
      <sz val="10"/>
      <name val="Wingdings"/>
      <charset val="2"/>
    </font>
    <font>
      <sz val="10"/>
      <name val="Symbol"/>
      <family val="1"/>
      <charset val="2"/>
    </font>
    <font>
      <b/>
      <sz val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3"/>
      <name val="Wingdings"/>
      <charset val="2"/>
    </font>
    <font>
      <sz val="13"/>
      <name val="Symbol"/>
      <family val="1"/>
      <charset val="2"/>
    </font>
    <font>
      <b/>
      <sz val="13"/>
      <name val="Arial"/>
      <family val="2"/>
    </font>
    <font>
      <b/>
      <sz val="13"/>
      <name val="MS Sans Serif"/>
      <family val="2"/>
    </font>
    <font>
      <sz val="9"/>
      <name val="Arial"/>
      <family val="2"/>
    </font>
    <font>
      <sz val="10"/>
      <color indexed="9"/>
      <name val="MS Sans Serif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6"/>
      <color indexed="9"/>
      <name val="Wingdings"/>
      <charset val="2"/>
    </font>
    <font>
      <sz val="12"/>
      <color indexed="9"/>
      <name val="Symbol"/>
      <family val="1"/>
      <charset val="2"/>
    </font>
    <font>
      <sz val="10"/>
      <color indexed="9"/>
      <name val="Arial"/>
      <family val="2"/>
    </font>
    <font>
      <sz val="18"/>
      <name val="MS Sans Serif"/>
      <family val="2"/>
    </font>
    <font>
      <sz val="13"/>
      <name val="Arial"/>
      <family val="2"/>
    </font>
    <font>
      <sz val="26"/>
      <name val="Wingdings"/>
      <charset val="2"/>
    </font>
    <font>
      <sz val="14"/>
      <name val="Arial"/>
      <family val="2"/>
    </font>
    <font>
      <sz val="7"/>
      <name val="MS Sans Serif"/>
      <family val="2"/>
    </font>
    <font>
      <sz val="7"/>
      <color indexed="9"/>
      <name val="MS Sans Serif"/>
      <family val="2"/>
    </font>
    <font>
      <sz val="16"/>
      <name val="Wingdings"/>
      <charset val="2"/>
    </font>
    <font>
      <sz val="13"/>
      <color indexed="9"/>
      <name val="Arial"/>
      <family val="2"/>
    </font>
    <font>
      <sz val="12"/>
      <name val="MS Sans Serif"/>
      <family val="2"/>
    </font>
    <font>
      <u/>
      <sz val="12"/>
      <name val="MS Sans Serif"/>
      <family val="2"/>
    </font>
    <font>
      <b/>
      <sz val="18"/>
      <color indexed="10"/>
      <name val="MS Sans Serif"/>
      <family val="2"/>
    </font>
    <font>
      <b/>
      <sz val="10"/>
      <color indexed="10"/>
      <name val="Arial"/>
      <family val="2"/>
    </font>
    <font>
      <u/>
      <sz val="11"/>
      <color theme="10"/>
      <name val="Verdana"/>
    </font>
    <font>
      <u/>
      <sz val="11"/>
      <color theme="11"/>
      <name val="Verdana"/>
    </font>
    <font>
      <sz val="10"/>
      <name val="Arial"/>
    </font>
    <font>
      <sz val="8"/>
      <name val="Arial"/>
    </font>
    <font>
      <sz val="11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0"/>
      <color rgb="FF008000"/>
      <name val="Arial"/>
    </font>
    <font>
      <b/>
      <sz val="10"/>
      <color rgb="FFFF0000"/>
      <name val="Arial"/>
    </font>
    <font>
      <sz val="10"/>
      <color theme="1"/>
      <name val="Arial"/>
    </font>
    <font>
      <b/>
      <sz val="10"/>
      <color rgb="FF0000FF"/>
      <name val="Arial"/>
    </font>
    <font>
      <b/>
      <sz val="10"/>
      <color theme="1"/>
      <name val="Arial"/>
    </font>
    <font>
      <b/>
      <sz val="10"/>
      <color rgb="FFDD0806"/>
      <name val="Arial"/>
      <family val="2"/>
    </font>
    <font>
      <b/>
      <sz val="2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FF"/>
      <name val="Arial"/>
    </font>
    <font>
      <sz val="12"/>
      <color rgb="FF0000FF"/>
      <name val="Arial"/>
    </font>
    <font>
      <b/>
      <sz val="12"/>
      <color rgb="FFFF0000"/>
      <name val="Arial"/>
    </font>
    <font>
      <sz val="12"/>
      <color rgb="FFFF0000"/>
      <name val="Arial"/>
    </font>
    <font>
      <b/>
      <sz val="12"/>
      <color indexed="10"/>
      <name val="Arial"/>
    </font>
    <font>
      <b/>
      <sz val="12"/>
      <color rgb="FF008000"/>
      <name val="Arial"/>
    </font>
    <font>
      <sz val="12"/>
      <color rgb="FF008000"/>
      <name val="Arial"/>
    </font>
    <font>
      <b/>
      <i/>
      <sz val="10"/>
      <color theme="0" tint="-0.34998626667073579"/>
      <name val="Arial"/>
    </font>
    <font>
      <i/>
      <sz val="10"/>
      <color theme="0" tint="-0.3499862666707357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rgb="FF000000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Dashed">
        <color auto="1"/>
      </bottom>
      <diagonal/>
    </border>
    <border>
      <left style="dotted">
        <color auto="1"/>
      </left>
      <right/>
      <top style="dotted">
        <color auto="1"/>
      </top>
      <bottom style="medium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Dashed">
        <color auto="1"/>
      </bottom>
      <diagonal/>
    </border>
    <border>
      <left style="medium">
        <color auto="1"/>
      </left>
      <right/>
      <top style="dotted">
        <color auto="1"/>
      </top>
      <bottom style="mediumDash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Dash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mediumDashed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/>
      <right style="dotted">
        <color auto="1"/>
      </right>
      <top style="dotted">
        <color auto="1"/>
      </top>
      <bottom style="mediumDash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501">
    <xf numFmtId="0" fontId="0" fillId="0" borderId="0"/>
    <xf numFmtId="0" fontId="2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49" fillId="0" borderId="0"/>
    <xf numFmtId="0" fontId="49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53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164" fontId="4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4" fontId="5" fillId="0" borderId="0" xfId="1" applyNumberFormat="1" applyFont="1" applyBorder="1" applyAlignment="1">
      <alignment horizontal="center" vertical="center" shrinkToFit="1"/>
    </xf>
    <xf numFmtId="164" fontId="8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164" fontId="12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9" fillId="0" borderId="0" xfId="282"/>
    <xf numFmtId="0" fontId="49" fillId="0" borderId="0" xfId="282" applyFill="1" applyAlignment="1">
      <alignment horizontal="center"/>
    </xf>
    <xf numFmtId="164" fontId="49" fillId="0" borderId="0" xfId="282" applyNumberFormat="1" applyFill="1" applyAlignment="1">
      <alignment horizontal="center"/>
    </xf>
    <xf numFmtId="2" fontId="49" fillId="0" borderId="0" xfId="282" applyNumberFormat="1" applyFill="1" applyAlignment="1">
      <alignment horizontal="center"/>
    </xf>
    <xf numFmtId="0" fontId="19" fillId="0" borderId="0" xfId="282" applyFont="1" applyFill="1"/>
    <xf numFmtId="0" fontId="18" fillId="0" borderId="0" xfId="282" applyFont="1" applyFill="1"/>
    <xf numFmtId="0" fontId="49" fillId="0" borderId="0" xfId="282" applyFill="1"/>
    <xf numFmtId="0" fontId="49" fillId="0" borderId="0" xfId="282" applyAlignment="1">
      <alignment horizontal="center"/>
    </xf>
    <xf numFmtId="0" fontId="49" fillId="0" borderId="0" xfId="282" applyAlignment="1">
      <alignment horizontal="right"/>
    </xf>
    <xf numFmtId="164" fontId="49" fillId="0" borderId="0" xfId="282" applyNumberFormat="1"/>
    <xf numFmtId="0" fontId="49" fillId="0" borderId="0" xfId="282" applyAlignment="1">
      <alignment vertical="center"/>
    </xf>
    <xf numFmtId="0" fontId="49" fillId="0" borderId="0" xfId="282" applyBorder="1"/>
    <xf numFmtId="43" fontId="49" fillId="0" borderId="0" xfId="283" applyFont="1" applyBorder="1" applyAlignment="1">
      <alignment horizontal="left" vertical="center"/>
    </xf>
    <xf numFmtId="164" fontId="49" fillId="0" borderId="0" xfId="283" applyNumberFormat="1" applyFont="1" applyBorder="1" applyAlignment="1">
      <alignment horizontal="left" vertical="center"/>
    </xf>
    <xf numFmtId="0" fontId="49" fillId="0" borderId="0" xfId="282" applyBorder="1" applyAlignment="1">
      <alignment horizontal="right" vertical="center" shrinkToFit="1"/>
    </xf>
    <xf numFmtId="0" fontId="49" fillId="0" borderId="0" xfId="282" applyFont="1"/>
    <xf numFmtId="0" fontId="30" fillId="0" borderId="0" xfId="282" applyFont="1" applyFill="1" applyBorder="1" applyAlignment="1">
      <alignment horizontal="center"/>
    </xf>
    <xf numFmtId="0" fontId="30" fillId="0" borderId="0" xfId="282" applyFont="1" applyBorder="1" applyAlignment="1">
      <alignment horizontal="center"/>
    </xf>
    <xf numFmtId="164" fontId="30" fillId="0" borderId="0" xfId="282" applyNumberFormat="1" applyFont="1" applyFill="1" applyBorder="1" applyAlignment="1">
      <alignment horizontal="center"/>
    </xf>
    <xf numFmtId="43" fontId="22" fillId="0" borderId="0" xfId="282" applyNumberFormat="1" applyFont="1"/>
    <xf numFmtId="0" fontId="30" fillId="0" borderId="0" xfId="282" applyFont="1" applyAlignment="1">
      <alignment horizontal="center"/>
    </xf>
    <xf numFmtId="1" fontId="30" fillId="0" borderId="0" xfId="282" applyNumberFormat="1" applyFont="1" applyFill="1" applyBorder="1" applyAlignment="1">
      <alignment horizontal="center"/>
    </xf>
    <xf numFmtId="2" fontId="30" fillId="0" borderId="0" xfId="282" applyNumberFormat="1" applyFont="1" applyFill="1" applyBorder="1" applyAlignment="1">
      <alignment horizontal="center"/>
    </xf>
    <xf numFmtId="0" fontId="49" fillId="0" borderId="0" xfId="282" applyAlignment="1">
      <alignment horizontal="centerContinuous"/>
    </xf>
    <xf numFmtId="164" fontId="43" fillId="0" borderId="0" xfId="282" applyNumberFormat="1" applyFont="1" applyAlignment="1">
      <alignment horizontal="centerContinuous"/>
    </xf>
    <xf numFmtId="0" fontId="44" fillId="0" borderId="0" xfId="282" applyFont="1" applyAlignment="1">
      <alignment horizontal="right"/>
    </xf>
    <xf numFmtId="0" fontId="43" fillId="0" borderId="0" xfId="282" applyFont="1" applyAlignment="1">
      <alignment horizontal="centerContinuous"/>
    </xf>
    <xf numFmtId="0" fontId="43" fillId="0" borderId="0" xfId="282" applyFont="1" applyAlignment="1">
      <alignment horizontal="right"/>
    </xf>
    <xf numFmtId="2" fontId="28" fillId="0" borderId="8" xfId="283" applyNumberFormat="1" applyFont="1" applyFill="1" applyBorder="1" applyAlignment="1">
      <alignment textRotation="90" wrapText="1"/>
    </xf>
    <xf numFmtId="0" fontId="20" fillId="0" borderId="0" xfId="282" applyFont="1" applyBorder="1" applyAlignment="1">
      <alignment horizontal="center"/>
    </xf>
    <xf numFmtId="2" fontId="49" fillId="0" borderId="0" xfId="282" applyNumberFormat="1" applyFill="1"/>
    <xf numFmtId="0" fontId="49" fillId="0" borderId="0" xfId="282" applyAlignment="1">
      <alignment horizontal="left" vertical="top"/>
    </xf>
    <xf numFmtId="0" fontId="49" fillId="0" borderId="0" xfId="282" applyFont="1" applyAlignment="1">
      <alignment horizontal="right"/>
    </xf>
    <xf numFmtId="0" fontId="49" fillId="0" borderId="0" xfId="282" applyFont="1" applyBorder="1" applyAlignment="1">
      <alignment horizontal="center"/>
    </xf>
    <xf numFmtId="0" fontId="49" fillId="0" borderId="0" xfId="282" applyFont="1" applyBorder="1"/>
    <xf numFmtId="0" fontId="19" fillId="0" borderId="0" xfId="282" applyFont="1" applyFill="1" applyBorder="1"/>
    <xf numFmtId="0" fontId="18" fillId="0" borderId="0" xfId="282" applyFont="1" applyFill="1" applyBorder="1"/>
    <xf numFmtId="0" fontId="49" fillId="0" borderId="0" xfId="282" applyFill="1" applyBorder="1"/>
    <xf numFmtId="0" fontId="49" fillId="0" borderId="0" xfId="282" applyFill="1" applyBorder="1" applyAlignment="1">
      <alignment horizontal="center"/>
    </xf>
    <xf numFmtId="0" fontId="49" fillId="0" borderId="0" xfId="282" applyBorder="1" applyAlignment="1">
      <alignment horizontal="center"/>
    </xf>
    <xf numFmtId="0" fontId="30" fillId="0" borderId="0" xfId="282" applyFont="1" applyAlignment="1">
      <alignment horizontal="right"/>
    </xf>
    <xf numFmtId="0" fontId="30" fillId="0" borderId="0" xfId="282" applyFont="1"/>
    <xf numFmtId="0" fontId="49" fillId="0" borderId="21" xfId="282" applyFill="1" applyBorder="1" applyAlignment="1">
      <alignment horizontal="center" vertical="center"/>
    </xf>
    <xf numFmtId="0" fontId="49" fillId="0" borderId="20" xfId="282" applyFill="1" applyBorder="1" applyAlignment="1">
      <alignment horizontal="center" vertical="center"/>
    </xf>
    <xf numFmtId="0" fontId="36" fillId="0" borderId="21" xfId="282" applyFont="1" applyFill="1" applyBorder="1" applyAlignment="1">
      <alignment horizontal="center" vertical="center"/>
    </xf>
    <xf numFmtId="164" fontId="36" fillId="0" borderId="21" xfId="282" applyNumberFormat="1" applyFont="1" applyFill="1" applyBorder="1" applyAlignment="1">
      <alignment horizontal="center" vertical="center"/>
    </xf>
    <xf numFmtId="2" fontId="36" fillId="0" borderId="21" xfId="282" applyNumberFormat="1" applyFont="1" applyFill="1" applyBorder="1" applyAlignment="1">
      <alignment horizontal="center" vertical="center"/>
    </xf>
    <xf numFmtId="166" fontId="19" fillId="0" borderId="0" xfId="284" applyNumberFormat="1" applyFont="1" applyFill="1" applyBorder="1" applyAlignment="1">
      <alignment horizontal="center" vertical="center"/>
    </xf>
    <xf numFmtId="166" fontId="41" fillId="0" borderId="0" xfId="284" applyNumberFormat="1" applyFont="1" applyFill="1" applyBorder="1" applyAlignment="1">
      <alignment horizontal="center" vertical="center"/>
    </xf>
    <xf numFmtId="166" fontId="49" fillId="0" borderId="41" xfId="284" applyNumberFormat="1" applyFont="1" applyFill="1" applyBorder="1" applyAlignment="1">
      <alignment horizontal="center" vertical="center"/>
    </xf>
    <xf numFmtId="0" fontId="36" fillId="0" borderId="32" xfId="282" applyFont="1" applyFill="1" applyBorder="1" applyAlignment="1">
      <alignment horizontal="center" vertical="center"/>
    </xf>
    <xf numFmtId="0" fontId="36" fillId="0" borderId="36" xfId="282" applyFont="1" applyFill="1" applyBorder="1" applyAlignment="1">
      <alignment vertical="center"/>
    </xf>
    <xf numFmtId="0" fontId="36" fillId="0" borderId="31" xfId="282" applyFont="1" applyFill="1" applyBorder="1" applyAlignment="1">
      <alignment horizontal="center" vertical="center"/>
    </xf>
    <xf numFmtId="0" fontId="43" fillId="0" borderId="33" xfId="282" applyFont="1" applyFill="1" applyBorder="1" applyAlignment="1">
      <alignment horizontal="center" vertical="center"/>
    </xf>
    <xf numFmtId="0" fontId="40" fillId="0" borderId="31" xfId="282" applyFont="1" applyFill="1" applyBorder="1" applyAlignment="1">
      <alignment horizontal="center" vertical="center"/>
    </xf>
    <xf numFmtId="2" fontId="39" fillId="0" borderId="32" xfId="282" applyNumberFormat="1" applyFont="1" applyFill="1" applyBorder="1" applyAlignment="1">
      <alignment horizontal="center" vertical="center"/>
    </xf>
    <xf numFmtId="43" fontId="30" fillId="0" borderId="0" xfId="283" applyFont="1" applyBorder="1" applyAlignment="1">
      <alignment horizontal="right" vertical="center"/>
    </xf>
    <xf numFmtId="0" fontId="30" fillId="0" borderId="0" xfId="282" applyFont="1" applyAlignment="1">
      <alignment vertical="center"/>
    </xf>
    <xf numFmtId="0" fontId="49" fillId="0" borderId="0" xfId="282" applyFont="1" applyAlignment="1">
      <alignment vertical="center"/>
    </xf>
    <xf numFmtId="0" fontId="38" fillId="0" borderId="0" xfId="282" applyFont="1" applyAlignment="1">
      <alignment horizontal="center"/>
    </xf>
    <xf numFmtId="0" fontId="36" fillId="0" borderId="18" xfId="282" applyFont="1" applyFill="1" applyBorder="1" applyAlignment="1">
      <alignment horizontal="center"/>
    </xf>
    <xf numFmtId="164" fontId="36" fillId="0" borderId="18" xfId="282" applyNumberFormat="1" applyFont="1" applyFill="1" applyBorder="1" applyAlignment="1">
      <alignment horizontal="center"/>
    </xf>
    <xf numFmtId="2" fontId="36" fillId="0" borderId="18" xfId="282" applyNumberFormat="1" applyFont="1" applyFill="1" applyBorder="1" applyAlignment="1">
      <alignment horizontal="center"/>
    </xf>
    <xf numFmtId="166" fontId="25" fillId="0" borderId="0" xfId="283" applyNumberFormat="1" applyFont="1" applyFill="1" applyBorder="1" applyAlignment="1">
      <alignment horizontal="center"/>
    </xf>
    <xf numFmtId="166" fontId="37" fillId="0" borderId="0" xfId="283" applyNumberFormat="1" applyFont="1" applyFill="1" applyBorder="1" applyAlignment="1">
      <alignment horizontal="center"/>
    </xf>
    <xf numFmtId="166" fontId="27" fillId="0" borderId="38" xfId="283" applyNumberFormat="1" applyFont="1" applyFill="1" applyBorder="1" applyAlignment="1">
      <alignment horizontal="center"/>
    </xf>
    <xf numFmtId="0" fontId="36" fillId="0" borderId="0" xfId="282" applyFont="1" applyFill="1" applyBorder="1" applyAlignment="1">
      <alignment horizontal="center"/>
    </xf>
    <xf numFmtId="0" fontId="49" fillId="0" borderId="27" xfId="282" applyFont="1" applyFill="1" applyBorder="1" applyAlignment="1">
      <alignment horizontal="center"/>
    </xf>
    <xf numFmtId="0" fontId="35" fillId="0" borderId="0" xfId="282" applyFont="1" applyFill="1" applyBorder="1" applyAlignment="1">
      <alignment horizontal="center"/>
    </xf>
    <xf numFmtId="0" fontId="49" fillId="0" borderId="17" xfId="282" applyFill="1" applyBorder="1" applyAlignment="1">
      <alignment horizontal="center"/>
    </xf>
    <xf numFmtId="0" fontId="49" fillId="0" borderId="16" xfId="285" applyFont="1" applyFill="1" applyBorder="1" applyAlignment="1">
      <alignment horizontal="center"/>
    </xf>
    <xf numFmtId="0" fontId="45" fillId="0" borderId="0" xfId="285" applyFont="1" applyFill="1" applyBorder="1" applyAlignment="1">
      <alignment horizontal="center"/>
    </xf>
    <xf numFmtId="0" fontId="49" fillId="0" borderId="0" xfId="285" applyFill="1" applyBorder="1" applyAlignment="1">
      <alignment horizontal="center"/>
    </xf>
    <xf numFmtId="0" fontId="49" fillId="0" borderId="16" xfId="282" applyFont="1" applyFill="1" applyBorder="1" applyAlignment="1">
      <alignment horizontal="center"/>
    </xf>
    <xf numFmtId="0" fontId="49" fillId="0" borderId="17" xfId="285" applyFill="1" applyBorder="1" applyAlignment="1">
      <alignment horizontal="center"/>
    </xf>
    <xf numFmtId="0" fontId="49" fillId="0" borderId="26" xfId="285" applyFill="1" applyBorder="1" applyAlignment="1">
      <alignment horizontal="center"/>
    </xf>
    <xf numFmtId="43" fontId="22" fillId="0" borderId="0" xfId="283" applyFont="1" applyBorder="1" applyAlignment="1">
      <alignment horizontal="right"/>
    </xf>
    <xf numFmtId="0" fontId="49" fillId="0" borderId="0" xfId="282" applyFont="1" applyBorder="1" applyAlignment="1">
      <alignment horizontal="center" vertical="center"/>
    </xf>
    <xf numFmtId="164" fontId="31" fillId="0" borderId="15" xfId="282" applyNumberFormat="1" applyFont="1" applyFill="1" applyBorder="1" applyAlignment="1">
      <alignment horizontal="center" vertical="center"/>
    </xf>
    <xf numFmtId="2" fontId="42" fillId="0" borderId="18" xfId="282" applyNumberFormat="1" applyFont="1" applyFill="1" applyBorder="1" applyAlignment="1">
      <alignment horizontal="center" vertical="center"/>
    </xf>
    <xf numFmtId="0" fontId="31" fillId="0" borderId="40" xfId="282" applyFont="1" applyFill="1" applyBorder="1" applyAlignment="1">
      <alignment vertical="center"/>
    </xf>
    <xf numFmtId="0" fontId="36" fillId="0" borderId="12" xfId="282" applyFont="1" applyFill="1" applyBorder="1" applyAlignment="1">
      <alignment horizontal="center" vertical="center"/>
    </xf>
    <xf numFmtId="0" fontId="36" fillId="0" borderId="15" xfId="282" applyFont="1" applyFill="1" applyBorder="1" applyAlignment="1">
      <alignment vertical="center"/>
    </xf>
    <xf numFmtId="0" fontId="36" fillId="0" borderId="13" xfId="282" applyFont="1" applyFill="1" applyBorder="1" applyAlignment="1">
      <alignment horizontal="center" vertical="center"/>
    </xf>
    <xf numFmtId="0" fontId="2" fillId="0" borderId="29" xfId="282" applyFont="1" applyFill="1" applyBorder="1" applyAlignment="1">
      <alignment horizontal="center" vertical="center"/>
    </xf>
    <xf numFmtId="0" fontId="29" fillId="0" borderId="13" xfId="282" applyFont="1" applyFill="1" applyBorder="1" applyAlignment="1">
      <alignment horizontal="center" vertical="center"/>
    </xf>
    <xf numFmtId="0" fontId="2" fillId="0" borderId="12" xfId="282" applyFont="1" applyFill="1" applyBorder="1" applyAlignment="1">
      <alignment horizontal="center" vertical="center"/>
    </xf>
    <xf numFmtId="0" fontId="43" fillId="0" borderId="14" xfId="285" applyFont="1" applyFill="1" applyBorder="1" applyAlignment="1">
      <alignment horizontal="center" vertical="center"/>
    </xf>
    <xf numFmtId="166" fontId="49" fillId="0" borderId="39" xfId="284" applyNumberFormat="1" applyFont="1" applyFill="1" applyBorder="1" applyAlignment="1">
      <alignment horizontal="center" vertical="center"/>
    </xf>
    <xf numFmtId="0" fontId="36" fillId="0" borderId="19" xfId="282" applyFont="1" applyFill="1" applyBorder="1" applyAlignment="1">
      <alignment horizontal="center" vertical="center"/>
    </xf>
    <xf numFmtId="0" fontId="36" fillId="0" borderId="21" xfId="282" applyFont="1" applyFill="1" applyBorder="1" applyAlignment="1">
      <alignment vertical="center"/>
    </xf>
    <xf numFmtId="0" fontId="36" fillId="0" borderId="0" xfId="282" applyFont="1" applyFill="1" applyBorder="1" applyAlignment="1">
      <alignment horizontal="center" vertical="center"/>
    </xf>
    <xf numFmtId="0" fontId="2" fillId="0" borderId="20" xfId="282" applyFont="1" applyFill="1" applyBorder="1" applyAlignment="1">
      <alignment horizontal="center" vertical="center"/>
    </xf>
    <xf numFmtId="0" fontId="40" fillId="0" borderId="8" xfId="282" applyFont="1" applyFill="1" applyBorder="1" applyAlignment="1">
      <alignment horizontal="center" vertical="center"/>
    </xf>
    <xf numFmtId="2" fontId="39" fillId="0" borderId="8" xfId="282" applyNumberFormat="1" applyFont="1" applyFill="1" applyBorder="1" applyAlignment="1">
      <alignment horizontal="center" vertical="center"/>
    </xf>
    <xf numFmtId="0" fontId="2" fillId="0" borderId="16" xfId="282" applyFont="1" applyFill="1" applyBorder="1" applyAlignment="1">
      <alignment horizontal="center" vertical="center"/>
    </xf>
    <xf numFmtId="43" fontId="49" fillId="0" borderId="9" xfId="283" applyFont="1" applyBorder="1" applyAlignment="1">
      <alignment horizontal="left" vertical="center"/>
    </xf>
    <xf numFmtId="0" fontId="49" fillId="2" borderId="11" xfId="282" applyFont="1" applyFill="1" applyBorder="1" applyAlignment="1">
      <alignment horizontal="center" vertical="center"/>
    </xf>
    <xf numFmtId="0" fontId="28" fillId="2" borderId="10" xfId="282" applyFont="1" applyFill="1" applyBorder="1" applyAlignment="1">
      <alignment horizontal="center" vertical="center"/>
    </xf>
    <xf numFmtId="164" fontId="50" fillId="0" borderId="9" xfId="282" applyNumberFormat="1" applyFont="1" applyFill="1" applyBorder="1" applyAlignment="1">
      <alignment horizontal="center" vertical="center"/>
    </xf>
    <xf numFmtId="0" fontId="49" fillId="2" borderId="9" xfId="282" applyFont="1" applyFill="1" applyBorder="1" applyAlignment="1">
      <alignment horizontal="center" vertical="center"/>
    </xf>
    <xf numFmtId="0" fontId="28" fillId="2" borderId="11" xfId="282" applyFont="1" applyFill="1" applyBorder="1" applyAlignment="1">
      <alignment horizontal="center" vertical="center"/>
    </xf>
    <xf numFmtId="0" fontId="49" fillId="2" borderId="10" xfId="282" applyFont="1" applyFill="1" applyBorder="1" applyAlignment="1">
      <alignment horizontal="center" vertical="center"/>
    </xf>
    <xf numFmtId="43" fontId="49" fillId="0" borderId="9" xfId="283" applyFont="1" applyBorder="1" applyAlignment="1">
      <alignment horizontal="right" vertical="center"/>
    </xf>
    <xf numFmtId="10" fontId="36" fillId="0" borderId="17" xfId="282" applyNumberFormat="1" applyFont="1" applyFill="1" applyBorder="1" applyAlignment="1">
      <alignment horizontal="center"/>
    </xf>
    <xf numFmtId="0" fontId="49" fillId="0" borderId="27" xfId="285" applyFont="1" applyFill="1" applyBorder="1" applyAlignment="1">
      <alignment horizontal="center"/>
    </xf>
    <xf numFmtId="0" fontId="49" fillId="0" borderId="0" xfId="282" applyFont="1" applyFill="1" applyBorder="1" applyAlignment="1">
      <alignment horizontal="center"/>
    </xf>
    <xf numFmtId="0" fontId="49" fillId="0" borderId="26" xfId="282" applyFill="1" applyBorder="1" applyAlignment="1">
      <alignment horizontal="center"/>
    </xf>
    <xf numFmtId="0" fontId="43" fillId="0" borderId="27" xfId="285" applyFont="1" applyFill="1" applyBorder="1" applyAlignment="1">
      <alignment horizontal="center" vertical="center"/>
    </xf>
    <xf numFmtId="0" fontId="29" fillId="0" borderId="0" xfId="282" applyFont="1" applyFill="1" applyBorder="1" applyAlignment="1">
      <alignment horizontal="center" vertical="center"/>
    </xf>
    <xf numFmtId="0" fontId="2" fillId="0" borderId="0" xfId="282" applyFont="1" applyFill="1" applyBorder="1" applyAlignment="1">
      <alignment horizontal="center" vertical="center"/>
    </xf>
    <xf numFmtId="0" fontId="2" fillId="0" borderId="26" xfId="282" applyFont="1" applyFill="1" applyBorder="1" applyAlignment="1">
      <alignment horizontal="center" vertical="center"/>
    </xf>
    <xf numFmtId="2" fontId="39" fillId="0" borderId="19" xfId="282" applyNumberFormat="1" applyFont="1" applyFill="1" applyBorder="1" applyAlignment="1">
      <alignment horizontal="center" vertical="center"/>
    </xf>
    <xf numFmtId="0" fontId="2" fillId="0" borderId="14" xfId="282" applyFont="1" applyFill="1" applyBorder="1" applyAlignment="1">
      <alignment horizontal="center" vertical="center"/>
    </xf>
    <xf numFmtId="43" fontId="22" fillId="2" borderId="0" xfId="283" applyFont="1" applyFill="1" applyAlignment="1">
      <alignment horizontal="right" vertical="center"/>
    </xf>
    <xf numFmtId="2" fontId="39" fillId="0" borderId="28" xfId="282" applyNumberFormat="1" applyFont="1" applyFill="1" applyBorder="1" applyAlignment="1">
      <alignment horizontal="center" vertical="center"/>
    </xf>
    <xf numFmtId="0" fontId="34" fillId="0" borderId="15" xfId="282" applyFont="1" applyFill="1" applyBorder="1" applyAlignment="1">
      <alignment horizontal="center" vertical="center"/>
    </xf>
    <xf numFmtId="0" fontId="34" fillId="0" borderId="16" xfId="282" applyFont="1" applyFill="1" applyBorder="1" applyAlignment="1">
      <alignment horizontal="center" vertical="center"/>
    </xf>
    <xf numFmtId="0" fontId="31" fillId="0" borderId="15" xfId="282" applyFont="1" applyFill="1" applyBorder="1" applyAlignment="1">
      <alignment horizontal="center" vertical="center"/>
    </xf>
    <xf numFmtId="2" fontId="31" fillId="0" borderId="15" xfId="282" applyNumberFormat="1" applyFont="1" applyFill="1" applyBorder="1" applyAlignment="1">
      <alignment horizontal="center" vertical="center"/>
    </xf>
    <xf numFmtId="0" fontId="33" fillId="0" borderId="0" xfId="282" applyFont="1" applyFill="1" applyBorder="1" applyAlignment="1">
      <alignment vertical="center"/>
    </xf>
    <xf numFmtId="0" fontId="32" fillId="0" borderId="0" xfId="282" applyFont="1" applyFill="1" applyBorder="1" applyAlignment="1">
      <alignment vertical="center"/>
    </xf>
    <xf numFmtId="0" fontId="31" fillId="0" borderId="37" xfId="282" applyFont="1" applyFill="1" applyBorder="1" applyAlignment="1">
      <alignment vertical="center"/>
    </xf>
    <xf numFmtId="0" fontId="30" fillId="0" borderId="34" xfId="282" applyFont="1" applyFill="1" applyBorder="1" applyAlignment="1">
      <alignment horizontal="center" vertical="center"/>
    </xf>
    <xf numFmtId="0" fontId="30" fillId="0" borderId="35" xfId="282" applyFont="1" applyFill="1" applyBorder="1" applyAlignment="1">
      <alignment vertical="center"/>
    </xf>
    <xf numFmtId="0" fontId="30" fillId="0" borderId="23" xfId="282" applyFont="1" applyFill="1" applyBorder="1" applyAlignment="1">
      <alignment horizontal="center" vertical="center"/>
    </xf>
    <xf numFmtId="0" fontId="2" fillId="0" borderId="23" xfId="282" applyFont="1" applyFill="1" applyBorder="1" applyAlignment="1">
      <alignment horizontal="center" vertical="center"/>
    </xf>
    <xf numFmtId="0" fontId="43" fillId="0" borderId="23" xfId="285" applyFont="1" applyFill="1" applyBorder="1" applyAlignment="1">
      <alignment horizontal="center" vertical="center"/>
    </xf>
    <xf numFmtId="0" fontId="2" fillId="0" borderId="24" xfId="282" applyFont="1" applyFill="1" applyBorder="1" applyAlignment="1">
      <alignment horizontal="center" vertical="center"/>
    </xf>
    <xf numFmtId="0" fontId="43" fillId="0" borderId="24" xfId="285" applyFont="1" applyFill="1" applyBorder="1" applyAlignment="1">
      <alignment horizontal="center" vertical="center"/>
    </xf>
    <xf numFmtId="0" fontId="43" fillId="0" borderId="34" xfId="285" applyFont="1" applyFill="1" applyBorder="1" applyAlignment="1">
      <alignment horizontal="center" vertical="center"/>
    </xf>
    <xf numFmtId="0" fontId="29" fillId="0" borderId="23" xfId="282" applyFont="1" applyFill="1" applyBorder="1" applyAlignment="1">
      <alignment horizontal="center" vertical="center"/>
    </xf>
    <xf numFmtId="0" fontId="2" fillId="0" borderId="22" xfId="282" applyFont="1" applyFill="1" applyBorder="1" applyAlignment="1">
      <alignment horizontal="center" vertical="center"/>
    </xf>
    <xf numFmtId="0" fontId="49" fillId="0" borderId="0" xfId="282" applyNumberFormat="1" applyFont="1" applyBorder="1" applyAlignment="1">
      <alignment horizontal="right" vertical="center"/>
    </xf>
    <xf numFmtId="0" fontId="21" fillId="0" borderId="0" xfId="282" applyFont="1" applyAlignment="1">
      <alignment horizontal="center"/>
    </xf>
    <xf numFmtId="0" fontId="21" fillId="0" borderId="0" xfId="282" applyFont="1" applyAlignment="1">
      <alignment horizontal="center" textRotation="90"/>
    </xf>
    <xf numFmtId="43" fontId="27" fillId="0" borderId="5" xfId="283" applyFont="1" applyBorder="1" applyAlignment="1">
      <alignment horizontal="center" textRotation="90"/>
    </xf>
    <xf numFmtId="0" fontId="16" fillId="0" borderId="0" xfId="282" applyFont="1" applyFill="1" applyBorder="1" applyAlignment="1">
      <alignment horizontal="center" textRotation="90" wrapText="1"/>
    </xf>
    <xf numFmtId="0" fontId="16" fillId="0" borderId="8" xfId="282" applyFont="1" applyFill="1" applyBorder="1" applyAlignment="1">
      <alignment horizontal="center" textRotation="90" wrapText="1"/>
    </xf>
    <xf numFmtId="164" fontId="16" fillId="0" borderId="8" xfId="282" applyNumberFormat="1" applyFont="1" applyFill="1" applyBorder="1" applyAlignment="1">
      <alignment horizontal="center" textRotation="90" wrapText="1"/>
    </xf>
    <xf numFmtId="2" fontId="26" fillId="0" borderId="0" xfId="282" applyNumberFormat="1" applyFont="1" applyFill="1" applyAlignment="1">
      <alignment horizontal="center"/>
    </xf>
    <xf numFmtId="43" fontId="25" fillId="0" borderId="0" xfId="283" applyFont="1" applyFill="1" applyBorder="1" applyAlignment="1">
      <alignment horizontal="center" textRotation="90"/>
    </xf>
    <xf numFmtId="43" fontId="24" fillId="0" borderId="0" xfId="283" applyFont="1" applyFill="1" applyBorder="1" applyAlignment="1">
      <alignment horizontal="center" textRotation="90"/>
    </xf>
    <xf numFmtId="43" fontId="23" fillId="0" borderId="0" xfId="283" applyFont="1" applyFill="1" applyBorder="1" applyAlignment="1"/>
    <xf numFmtId="43" fontId="23" fillId="0" borderId="0" xfId="283" applyFont="1" applyFill="1" applyBorder="1" applyAlignment="1">
      <alignment horizontal="center"/>
    </xf>
    <xf numFmtId="0" fontId="21" fillId="0" borderId="0" xfId="282" applyFont="1" applyAlignment="1">
      <alignment horizontal="right"/>
    </xf>
    <xf numFmtId="0" fontId="20" fillId="0" borderId="5" xfId="282" applyFont="1" applyBorder="1" applyAlignment="1">
      <alignment horizontal="left"/>
    </xf>
    <xf numFmtId="43" fontId="20" fillId="0" borderId="7" xfId="283" applyFont="1" applyBorder="1" applyAlignment="1">
      <alignment horizontal="center" textRotation="90"/>
    </xf>
    <xf numFmtId="43" fontId="20" fillId="0" borderId="6" xfId="283" applyFont="1" applyBorder="1" applyAlignment="1">
      <alignment horizontal="center" textRotation="90"/>
    </xf>
    <xf numFmtId="164" fontId="20" fillId="0" borderId="5" xfId="283" applyNumberFormat="1" applyFont="1" applyBorder="1" applyAlignment="1">
      <alignment horizontal="center" textRotation="90"/>
    </xf>
    <xf numFmtId="43" fontId="20" fillId="0" borderId="5" xfId="283" applyFont="1" applyBorder="1" applyAlignment="1">
      <alignment horizontal="center" textRotation="90"/>
    </xf>
    <xf numFmtId="0" fontId="20" fillId="0" borderId="5" xfId="282" applyFont="1" applyBorder="1" applyAlignment="1">
      <alignment horizontal="right"/>
    </xf>
    <xf numFmtId="0" fontId="51" fillId="2" borderId="0" xfId="282" applyFont="1" applyFill="1" applyAlignment="1">
      <alignment horizontal="center" vertical="top"/>
    </xf>
    <xf numFmtId="164" fontId="14" fillId="0" borderId="0" xfId="282" applyNumberFormat="1" applyFont="1" applyAlignment="1">
      <alignment horizontal="center"/>
    </xf>
    <xf numFmtId="0" fontId="17" fillId="0" borderId="0" xfId="282" applyFont="1" applyAlignment="1"/>
    <xf numFmtId="0" fontId="51" fillId="2" borderId="0" xfId="282" applyFont="1" applyFill="1" applyBorder="1" applyAlignment="1">
      <alignment horizontal="center"/>
    </xf>
    <xf numFmtId="0" fontId="16" fillId="0" borderId="0" xfId="282" applyFont="1" applyBorder="1" applyAlignment="1">
      <alignment horizontal="right"/>
    </xf>
    <xf numFmtId="164" fontId="51" fillId="2" borderId="0" xfId="282" applyNumberFormat="1" applyFont="1" applyFill="1" applyBorder="1" applyAlignment="1">
      <alignment horizontal="center"/>
    </xf>
    <xf numFmtId="0" fontId="49" fillId="0" borderId="0" xfId="282" applyFont="1" applyAlignment="1">
      <alignment horizontal="center"/>
    </xf>
    <xf numFmtId="0" fontId="15" fillId="0" borderId="0" xfId="282" applyFont="1" applyAlignment="1"/>
    <xf numFmtId="0" fontId="14" fillId="0" borderId="0" xfId="282" applyFont="1" applyAlignment="1">
      <alignment horizontal="center"/>
    </xf>
    <xf numFmtId="0" fontId="49" fillId="0" borderId="0" xfId="286"/>
    <xf numFmtId="0" fontId="49" fillId="0" borderId="0" xfId="286" applyAlignment="1">
      <alignment horizontal="center"/>
    </xf>
    <xf numFmtId="0" fontId="49" fillId="0" borderId="0" xfId="286" applyFont="1"/>
    <xf numFmtId="0" fontId="49" fillId="0" borderId="0" xfId="286" applyBorder="1" applyAlignment="1">
      <alignment horizontal="center"/>
    </xf>
    <xf numFmtId="0" fontId="49" fillId="0" borderId="26" xfId="286" applyBorder="1" applyAlignment="1">
      <alignment horizontal="center"/>
    </xf>
    <xf numFmtId="0" fontId="52" fillId="0" borderId="53" xfId="286" applyFont="1" applyBorder="1"/>
    <xf numFmtId="0" fontId="51" fillId="0" borderId="53" xfId="286" applyFont="1" applyBorder="1"/>
    <xf numFmtId="0" fontId="52" fillId="0" borderId="60" xfId="286" applyFont="1" applyBorder="1"/>
    <xf numFmtId="0" fontId="51" fillId="0" borderId="60" xfId="286" applyFont="1" applyBorder="1"/>
    <xf numFmtId="0" fontId="49" fillId="0" borderId="0" xfId="286" applyBorder="1"/>
    <xf numFmtId="0" fontId="49" fillId="0" borderId="26" xfId="286" applyBorder="1"/>
    <xf numFmtId="0" fontId="52" fillId="0" borderId="59" xfId="286" applyFont="1" applyBorder="1"/>
    <xf numFmtId="0" fontId="51" fillId="0" borderId="59" xfId="286" applyFont="1" applyBorder="1"/>
    <xf numFmtId="0" fontId="49" fillId="0" borderId="23" xfId="286" applyBorder="1"/>
    <xf numFmtId="0" fontId="49" fillId="0" borderId="22" xfId="286" applyBorder="1"/>
    <xf numFmtId="0" fontId="53" fillId="2" borderId="69" xfId="286" applyFont="1" applyFill="1" applyBorder="1" applyAlignment="1">
      <alignment horizontal="center"/>
    </xf>
    <xf numFmtId="0" fontId="53" fillId="2" borderId="70" xfId="286" applyFont="1" applyFill="1" applyBorder="1" applyAlignment="1">
      <alignment horizontal="center"/>
    </xf>
    <xf numFmtId="0" fontId="53" fillId="2" borderId="71" xfId="286" applyFont="1" applyFill="1" applyBorder="1" applyAlignment="1">
      <alignment horizontal="center"/>
    </xf>
    <xf numFmtId="0" fontId="54" fillId="2" borderId="70" xfId="286" applyFont="1" applyFill="1" applyBorder="1" applyAlignment="1">
      <alignment horizontal="center"/>
    </xf>
    <xf numFmtId="0" fontId="54" fillId="2" borderId="71" xfId="286" applyFont="1" applyFill="1" applyBorder="1" applyAlignment="1">
      <alignment horizontal="center"/>
    </xf>
    <xf numFmtId="0" fontId="54" fillId="2" borderId="69" xfId="286" applyFont="1" applyFill="1" applyBorder="1" applyAlignment="1">
      <alignment horizontal="center"/>
    </xf>
    <xf numFmtId="1" fontId="49" fillId="3" borderId="49" xfId="286" applyNumberFormat="1" applyFill="1" applyBorder="1" applyAlignment="1">
      <alignment horizontal="center"/>
    </xf>
    <xf numFmtId="164" fontId="49" fillId="3" borderId="50" xfId="286" applyNumberFormat="1" applyFill="1" applyBorder="1" applyAlignment="1">
      <alignment horizontal="center"/>
    </xf>
    <xf numFmtId="164" fontId="49" fillId="3" borderId="51" xfId="286" applyNumberFormat="1" applyFill="1" applyBorder="1" applyAlignment="1">
      <alignment horizontal="center"/>
    </xf>
    <xf numFmtId="0" fontId="49" fillId="3" borderId="51" xfId="286" applyFill="1" applyBorder="1" applyAlignment="1">
      <alignment horizontal="center"/>
    </xf>
    <xf numFmtId="0" fontId="21" fillId="3" borderId="53" xfId="286" applyFont="1" applyFill="1" applyBorder="1" applyAlignment="1">
      <alignment horizontal="center"/>
    </xf>
    <xf numFmtId="0" fontId="49" fillId="0" borderId="27" xfId="286" applyBorder="1" applyAlignment="1">
      <alignment horizontal="center"/>
    </xf>
    <xf numFmtId="0" fontId="49" fillId="0" borderId="49" xfId="286" applyBorder="1" applyAlignment="1">
      <alignment horizontal="center"/>
    </xf>
    <xf numFmtId="164" fontId="49" fillId="0" borderId="51" xfId="286" applyNumberFormat="1" applyBorder="1" applyAlignment="1">
      <alignment horizontal="right"/>
    </xf>
    <xf numFmtId="0" fontId="49" fillId="0" borderId="51" xfId="286" applyBorder="1" applyAlignment="1">
      <alignment horizontal="center"/>
    </xf>
    <xf numFmtId="1" fontId="49" fillId="3" borderId="54" xfId="286" applyNumberFormat="1" applyFill="1" applyBorder="1" applyAlignment="1">
      <alignment horizontal="center"/>
    </xf>
    <xf numFmtId="164" fontId="49" fillId="3" borderId="55" xfId="286" applyNumberFormat="1" applyFill="1" applyBorder="1" applyAlignment="1">
      <alignment horizontal="center"/>
    </xf>
    <xf numFmtId="164" fontId="49" fillId="3" borderId="56" xfId="286" applyNumberFormat="1" applyFill="1" applyBorder="1" applyAlignment="1">
      <alignment horizontal="center"/>
    </xf>
    <xf numFmtId="0" fontId="49" fillId="3" borderId="56" xfId="286" applyFill="1" applyBorder="1" applyAlignment="1">
      <alignment horizontal="center"/>
    </xf>
    <xf numFmtId="0" fontId="21" fillId="3" borderId="57" xfId="286" applyFont="1" applyFill="1" applyBorder="1" applyAlignment="1">
      <alignment horizontal="center"/>
    </xf>
    <xf numFmtId="0" fontId="49" fillId="0" borderId="54" xfId="286" applyBorder="1" applyAlignment="1">
      <alignment horizontal="center"/>
    </xf>
    <xf numFmtId="164" fontId="49" fillId="0" borderId="58" xfId="286" applyNumberFormat="1" applyBorder="1" applyAlignment="1">
      <alignment horizontal="right"/>
    </xf>
    <xf numFmtId="0" fontId="49" fillId="0" borderId="56" xfId="286" applyBorder="1" applyAlignment="1">
      <alignment horizontal="center"/>
    </xf>
    <xf numFmtId="0" fontId="57" fillId="0" borderId="59" xfId="286" applyFont="1" applyBorder="1" applyAlignment="1">
      <alignment horizontal="center"/>
    </xf>
    <xf numFmtId="0" fontId="49" fillId="0" borderId="61" xfId="286" applyBorder="1" applyAlignment="1">
      <alignment horizontal="center"/>
    </xf>
    <xf numFmtId="164" fontId="49" fillId="0" borderId="58" xfId="286" applyNumberFormat="1" applyFont="1" applyBorder="1" applyAlignment="1">
      <alignment horizontal="right"/>
    </xf>
    <xf numFmtId="0" fontId="49" fillId="0" borderId="58" xfId="286" applyBorder="1" applyAlignment="1">
      <alignment horizontal="center"/>
    </xf>
    <xf numFmtId="0" fontId="57" fillId="0" borderId="68" xfId="286" applyFont="1" applyBorder="1" applyAlignment="1">
      <alignment horizontal="center"/>
    </xf>
    <xf numFmtId="1" fontId="49" fillId="3" borderId="61" xfId="286" applyNumberFormat="1" applyFill="1" applyBorder="1" applyAlignment="1">
      <alignment horizontal="center"/>
    </xf>
    <xf numFmtId="164" fontId="49" fillId="3" borderId="62" xfId="286" applyNumberFormat="1" applyFill="1" applyBorder="1" applyAlignment="1">
      <alignment horizontal="center"/>
    </xf>
    <xf numFmtId="164" fontId="49" fillId="3" borderId="58" xfId="286" applyNumberFormat="1" applyFill="1" applyBorder="1" applyAlignment="1">
      <alignment horizontal="center"/>
    </xf>
    <xf numFmtId="0" fontId="49" fillId="3" borderId="58" xfId="286" applyFill="1" applyBorder="1" applyAlignment="1">
      <alignment horizontal="center"/>
    </xf>
    <xf numFmtId="0" fontId="21" fillId="3" borderId="63" xfId="286" applyFont="1" applyFill="1" applyBorder="1" applyAlignment="1">
      <alignment horizontal="center"/>
    </xf>
    <xf numFmtId="0" fontId="49" fillId="0" borderId="25" xfId="286" applyBorder="1" applyAlignment="1">
      <alignment horizontal="center"/>
    </xf>
    <xf numFmtId="0" fontId="49" fillId="0" borderId="23" xfId="286" applyBorder="1" applyAlignment="1">
      <alignment horizontal="center"/>
    </xf>
    <xf numFmtId="0" fontId="49" fillId="0" borderId="22" xfId="286" applyBorder="1" applyAlignment="1">
      <alignment horizontal="center"/>
    </xf>
    <xf numFmtId="0" fontId="49" fillId="0" borderId="27" xfId="286" applyBorder="1"/>
    <xf numFmtId="0" fontId="58" fillId="0" borderId="49" xfId="286" applyFont="1" applyBorder="1" applyAlignment="1">
      <alignment horizontal="center"/>
    </xf>
    <xf numFmtId="164" fontId="58" fillId="0" borderId="51" xfId="286" applyNumberFormat="1" applyFont="1" applyBorder="1" applyAlignment="1">
      <alignment horizontal="right"/>
    </xf>
    <xf numFmtId="0" fontId="58" fillId="0" borderId="51" xfId="286" applyFont="1" applyBorder="1" applyAlignment="1">
      <alignment horizontal="center"/>
    </xf>
    <xf numFmtId="0" fontId="59" fillId="0" borderId="53" xfId="286" applyFont="1" applyBorder="1" applyAlignment="1">
      <alignment horizontal="center"/>
    </xf>
    <xf numFmtId="164" fontId="49" fillId="0" borderId="51" xfId="286" applyNumberFormat="1" applyFont="1" applyBorder="1" applyAlignment="1">
      <alignment horizontal="right"/>
    </xf>
    <xf numFmtId="0" fontId="46" fillId="0" borderId="53" xfId="286" applyFont="1" applyBorder="1" applyAlignment="1">
      <alignment horizontal="center"/>
    </xf>
    <xf numFmtId="0" fontId="58" fillId="0" borderId="62" xfId="286" applyFont="1" applyBorder="1" applyAlignment="1">
      <alignment horizontal="center"/>
    </xf>
    <xf numFmtId="164" fontId="58" fillId="0" borderId="58" xfId="286" applyNumberFormat="1" applyFont="1" applyBorder="1" applyAlignment="1">
      <alignment horizontal="right"/>
    </xf>
    <xf numFmtId="0" fontId="58" fillId="0" borderId="58" xfId="286" applyFont="1" applyBorder="1" applyAlignment="1">
      <alignment horizontal="center"/>
    </xf>
    <xf numFmtId="0" fontId="59" fillId="0" borderId="68" xfId="286" applyFont="1" applyBorder="1" applyAlignment="1">
      <alignment horizontal="center"/>
    </xf>
    <xf numFmtId="164" fontId="58" fillId="0" borderId="56" xfId="286" applyNumberFormat="1" applyFont="1" applyBorder="1" applyAlignment="1">
      <alignment horizontal="right"/>
    </xf>
    <xf numFmtId="164" fontId="49" fillId="0" borderId="56" xfId="286" applyNumberFormat="1" applyFont="1" applyBorder="1" applyAlignment="1">
      <alignment horizontal="right"/>
    </xf>
    <xf numFmtId="0" fontId="46" fillId="0" borderId="68" xfId="286" applyFont="1" applyBorder="1" applyAlignment="1">
      <alignment horizontal="center"/>
    </xf>
    <xf numFmtId="0" fontId="60" fillId="0" borderId="59" xfId="286" applyFont="1" applyBorder="1" applyAlignment="1">
      <alignment horizontal="center"/>
    </xf>
    <xf numFmtId="0" fontId="59" fillId="0" borderId="59" xfId="286" applyFont="1" applyBorder="1" applyAlignment="1">
      <alignment horizontal="center"/>
    </xf>
    <xf numFmtId="0" fontId="58" fillId="0" borderId="61" xfId="286" applyFont="1" applyBorder="1" applyAlignment="1">
      <alignment horizontal="center"/>
    </xf>
    <xf numFmtId="0" fontId="57" fillId="0" borderId="68" xfId="286" applyFont="1" applyFill="1" applyBorder="1" applyAlignment="1">
      <alignment horizontal="center"/>
    </xf>
    <xf numFmtId="0" fontId="54" fillId="4" borderId="33" xfId="286" applyFont="1" applyFill="1" applyBorder="1" applyAlignment="1">
      <alignment horizontal="center"/>
    </xf>
    <xf numFmtId="0" fontId="54" fillId="4" borderId="31" xfId="286" applyFont="1" applyFill="1" applyBorder="1" applyAlignment="1">
      <alignment horizontal="center"/>
    </xf>
    <xf numFmtId="0" fontId="54" fillId="2" borderId="31" xfId="286" applyFont="1" applyFill="1" applyBorder="1" applyAlignment="1">
      <alignment horizontal="center"/>
    </xf>
    <xf numFmtId="0" fontId="54" fillId="2" borderId="30" xfId="286" applyFont="1" applyFill="1" applyBorder="1" applyAlignment="1">
      <alignment horizontal="center"/>
    </xf>
    <xf numFmtId="0" fontId="49" fillId="0" borderId="78" xfId="286" applyBorder="1" applyAlignment="1">
      <alignment horizontal="center"/>
    </xf>
    <xf numFmtId="0" fontId="49" fillId="0" borderId="74" xfId="286" applyBorder="1" applyAlignment="1">
      <alignment horizontal="center"/>
    </xf>
    <xf numFmtId="0" fontId="56" fillId="0" borderId="77" xfId="286" applyFont="1" applyBorder="1" applyAlignment="1">
      <alignment horizontal="center"/>
    </xf>
    <xf numFmtId="0" fontId="57" fillId="0" borderId="79" xfId="286" applyFont="1" applyBorder="1" applyAlignment="1">
      <alignment horizontal="center"/>
    </xf>
    <xf numFmtId="0" fontId="49" fillId="0" borderId="75" xfId="286" applyBorder="1" applyAlignment="1">
      <alignment horizontal="center"/>
    </xf>
    <xf numFmtId="0" fontId="49" fillId="0" borderId="82" xfId="286" applyBorder="1" applyAlignment="1">
      <alignment horizontal="center"/>
    </xf>
    <xf numFmtId="164" fontId="49" fillId="0" borderId="56" xfId="286" applyNumberFormat="1" applyBorder="1" applyAlignment="1">
      <alignment horizontal="right"/>
    </xf>
    <xf numFmtId="0" fontId="49" fillId="0" borderId="81" xfId="286" applyBorder="1" applyAlignment="1">
      <alignment horizontal="center"/>
    </xf>
    <xf numFmtId="0" fontId="57" fillId="0" borderId="83" xfId="286" applyFont="1" applyBorder="1" applyAlignment="1">
      <alignment horizontal="center"/>
    </xf>
    <xf numFmtId="0" fontId="49" fillId="0" borderId="84" xfId="286" applyBorder="1" applyAlignment="1">
      <alignment horizontal="center"/>
    </xf>
    <xf numFmtId="0" fontId="49" fillId="0" borderId="64" xfId="286" applyBorder="1" applyAlignment="1">
      <alignment horizontal="center"/>
    </xf>
    <xf numFmtId="0" fontId="61" fillId="0" borderId="68" xfId="286" applyFont="1" applyBorder="1" applyAlignment="1">
      <alignment horizontal="center"/>
    </xf>
    <xf numFmtId="0" fontId="57" fillId="0" borderId="85" xfId="286" applyFont="1" applyBorder="1" applyAlignment="1">
      <alignment horizontal="center"/>
    </xf>
    <xf numFmtId="0" fontId="49" fillId="0" borderId="87" xfId="286" applyBorder="1" applyAlignment="1">
      <alignment horizontal="center"/>
    </xf>
    <xf numFmtId="164" fontId="49" fillId="0" borderId="66" xfId="286" applyNumberFormat="1" applyFont="1" applyBorder="1" applyAlignment="1">
      <alignment horizontal="right"/>
    </xf>
    <xf numFmtId="0" fontId="49" fillId="0" borderId="88" xfId="286" applyBorder="1" applyAlignment="1">
      <alignment horizontal="center"/>
    </xf>
    <xf numFmtId="0" fontId="61" fillId="0" borderId="67" xfId="286" applyFont="1" applyBorder="1" applyAlignment="1">
      <alignment horizontal="center"/>
    </xf>
    <xf numFmtId="0" fontId="49" fillId="0" borderId="65" xfId="286" applyBorder="1" applyAlignment="1">
      <alignment horizontal="center"/>
    </xf>
    <xf numFmtId="164" fontId="49" fillId="0" borderId="66" xfId="286" applyNumberFormat="1" applyBorder="1" applyAlignment="1">
      <alignment horizontal="right"/>
    </xf>
    <xf numFmtId="0" fontId="49" fillId="0" borderId="66" xfId="286" applyBorder="1" applyAlignment="1">
      <alignment horizontal="center"/>
    </xf>
    <xf numFmtId="0" fontId="57" fillId="0" borderId="88" xfId="286" applyFont="1" applyBorder="1" applyAlignment="1">
      <alignment horizontal="center"/>
    </xf>
    <xf numFmtId="0" fontId="49" fillId="0" borderId="25" xfId="286" applyBorder="1"/>
    <xf numFmtId="0" fontId="54" fillId="4" borderId="30" xfId="286" applyFont="1" applyFill="1" applyBorder="1" applyAlignment="1">
      <alignment horizontal="center"/>
    </xf>
    <xf numFmtId="0" fontId="54" fillId="2" borderId="25" xfId="286" applyFont="1" applyFill="1" applyBorder="1" applyAlignment="1">
      <alignment horizontal="center"/>
    </xf>
    <xf numFmtId="0" fontId="54" fillId="2" borderId="23" xfId="286" applyFont="1" applyFill="1" applyBorder="1" applyAlignment="1">
      <alignment horizontal="center"/>
    </xf>
    <xf numFmtId="0" fontId="54" fillId="2" borderId="22" xfId="286" applyFont="1" applyFill="1" applyBorder="1" applyAlignment="1">
      <alignment horizontal="center"/>
    </xf>
    <xf numFmtId="0" fontId="21" fillId="3" borderId="52" xfId="286" applyFont="1" applyFill="1" applyBorder="1" applyAlignment="1">
      <alignment horizontal="center"/>
    </xf>
    <xf numFmtId="0" fontId="59" fillId="0" borderId="79" xfId="286" applyFont="1" applyBorder="1" applyAlignment="1">
      <alignment horizontal="center"/>
    </xf>
    <xf numFmtId="0" fontId="46" fillId="0" borderId="83" xfId="286" applyFont="1" applyBorder="1" applyAlignment="1">
      <alignment horizontal="center"/>
    </xf>
    <xf numFmtId="0" fontId="59" fillId="0" borderId="85" xfId="286" applyFont="1" applyBorder="1" applyAlignment="1">
      <alignment horizontal="center"/>
    </xf>
    <xf numFmtId="0" fontId="46" fillId="0" borderId="85" xfId="286" applyFont="1" applyBorder="1" applyAlignment="1">
      <alignment horizontal="center"/>
    </xf>
    <xf numFmtId="0" fontId="59" fillId="0" borderId="64" xfId="286" applyFont="1" applyBorder="1" applyAlignment="1">
      <alignment horizontal="center"/>
    </xf>
    <xf numFmtId="0" fontId="49" fillId="2" borderId="71" xfId="286" applyFill="1" applyBorder="1"/>
    <xf numFmtId="0" fontId="49" fillId="2" borderId="71" xfId="286" applyFont="1" applyFill="1" applyBorder="1"/>
    <xf numFmtId="164" fontId="13" fillId="0" borderId="58" xfId="286" applyNumberFormat="1" applyFont="1" applyBorder="1" applyAlignment="1">
      <alignment horizontal="right"/>
    </xf>
    <xf numFmtId="0" fontId="13" fillId="0" borderId="56" xfId="286" applyFont="1" applyBorder="1" applyAlignment="1">
      <alignment horizontal="center"/>
    </xf>
    <xf numFmtId="164" fontId="13" fillId="0" borderId="56" xfId="286" applyNumberFormat="1" applyFont="1" applyBorder="1" applyAlignment="1">
      <alignment horizontal="right"/>
    </xf>
    <xf numFmtId="0" fontId="13" fillId="0" borderId="81" xfId="286" applyFont="1" applyBorder="1" applyAlignment="1">
      <alignment horizontal="center"/>
    </xf>
    <xf numFmtId="0" fontId="13" fillId="0" borderId="51" xfId="286" applyFont="1" applyBorder="1" applyAlignment="1">
      <alignment horizontal="center"/>
    </xf>
    <xf numFmtId="164" fontId="13" fillId="0" borderId="51" xfId="286" applyNumberFormat="1" applyFont="1" applyBorder="1" applyAlignment="1">
      <alignment horizontal="right"/>
    </xf>
    <xf numFmtId="0" fontId="13" fillId="0" borderId="66" xfId="286" applyFont="1" applyBorder="1" applyAlignment="1">
      <alignment horizontal="center"/>
    </xf>
    <xf numFmtId="164" fontId="13" fillId="0" borderId="66" xfId="286" applyNumberFormat="1" applyFont="1" applyBorder="1" applyAlignment="1">
      <alignment horizontal="right"/>
    </xf>
    <xf numFmtId="0" fontId="13" fillId="0" borderId="65" xfId="286" applyFont="1" applyBorder="1" applyAlignment="1">
      <alignment horizontal="center"/>
    </xf>
    <xf numFmtId="0" fontId="13" fillId="0" borderId="54" xfId="286" applyFont="1" applyBorder="1" applyAlignment="1">
      <alignment horizontal="center"/>
    </xf>
    <xf numFmtId="0" fontId="13" fillId="0" borderId="82" xfId="286" applyFont="1" applyBorder="1" applyAlignment="1">
      <alignment horizontal="center"/>
    </xf>
    <xf numFmtId="0" fontId="13" fillId="0" borderId="49" xfId="286" applyFont="1" applyBorder="1" applyAlignment="1">
      <alignment horizontal="center"/>
    </xf>
    <xf numFmtId="0" fontId="57" fillId="0" borderId="67" xfId="286" applyFont="1" applyFill="1" applyBorder="1" applyAlignment="1">
      <alignment horizontal="center"/>
    </xf>
    <xf numFmtId="0" fontId="46" fillId="0" borderId="59" xfId="286" applyFont="1" applyBorder="1" applyAlignment="1">
      <alignment horizontal="center"/>
    </xf>
    <xf numFmtId="1" fontId="13" fillId="3" borderId="61" xfId="286" applyNumberFormat="1" applyFont="1" applyFill="1" applyBorder="1" applyAlignment="1">
      <alignment horizontal="center"/>
    </xf>
    <xf numFmtId="0" fontId="52" fillId="0" borderId="57" xfId="286" applyFont="1" applyBorder="1"/>
    <xf numFmtId="0" fontId="52" fillId="0" borderId="90" xfId="286" applyFont="1" applyBorder="1"/>
    <xf numFmtId="0" fontId="52" fillId="0" borderId="52" xfId="286" applyFont="1" applyBorder="1"/>
    <xf numFmtId="0" fontId="59" fillId="0" borderId="67" xfId="286" applyFont="1" applyBorder="1" applyAlignment="1">
      <alignment horizontal="center"/>
    </xf>
    <xf numFmtId="0" fontId="57" fillId="0" borderId="53" xfId="286" applyFont="1" applyBorder="1" applyAlignment="1">
      <alignment horizontal="center"/>
    </xf>
    <xf numFmtId="0" fontId="63" fillId="3" borderId="63" xfId="286" applyFont="1" applyFill="1" applyBorder="1" applyAlignment="1">
      <alignment horizontal="center"/>
    </xf>
    <xf numFmtId="0" fontId="64" fillId="3" borderId="58" xfId="286" applyFont="1" applyFill="1" applyBorder="1" applyAlignment="1">
      <alignment horizontal="center"/>
    </xf>
    <xf numFmtId="164" fontId="64" fillId="3" borderId="58" xfId="286" applyNumberFormat="1" applyFont="1" applyFill="1" applyBorder="1" applyAlignment="1">
      <alignment horizontal="center"/>
    </xf>
    <xf numFmtId="164" fontId="64" fillId="3" borderId="62" xfId="286" applyNumberFormat="1" applyFont="1" applyFill="1" applyBorder="1" applyAlignment="1">
      <alignment horizontal="center"/>
    </xf>
    <xf numFmtId="1" fontId="64" fillId="3" borderId="61" xfId="286" applyNumberFormat="1" applyFont="1" applyFill="1" applyBorder="1" applyAlignment="1">
      <alignment horizontal="center"/>
    </xf>
    <xf numFmtId="0" fontId="63" fillId="3" borderId="57" xfId="286" applyFont="1" applyFill="1" applyBorder="1" applyAlignment="1">
      <alignment horizontal="center"/>
    </xf>
    <xf numFmtId="0" fontId="64" fillId="3" borderId="56" xfId="286" applyFont="1" applyFill="1" applyBorder="1" applyAlignment="1">
      <alignment horizontal="center"/>
    </xf>
    <xf numFmtId="164" fontId="64" fillId="3" borderId="56" xfId="286" applyNumberFormat="1" applyFont="1" applyFill="1" applyBorder="1" applyAlignment="1">
      <alignment horizontal="center"/>
    </xf>
    <xf numFmtId="164" fontId="64" fillId="3" borderId="55" xfId="286" applyNumberFormat="1" applyFont="1" applyFill="1" applyBorder="1" applyAlignment="1">
      <alignment horizontal="center"/>
    </xf>
    <xf numFmtId="1" fontId="64" fillId="3" borderId="54" xfId="286" applyNumberFormat="1" applyFont="1" applyFill="1" applyBorder="1" applyAlignment="1">
      <alignment horizontal="center"/>
    </xf>
    <xf numFmtId="0" fontId="63" fillId="3" borderId="52" xfId="286" applyFont="1" applyFill="1" applyBorder="1" applyAlignment="1">
      <alignment horizontal="center"/>
    </xf>
    <xf numFmtId="0" fontId="64" fillId="3" borderId="51" xfId="286" applyFont="1" applyFill="1" applyBorder="1" applyAlignment="1">
      <alignment horizontal="center"/>
    </xf>
    <xf numFmtId="164" fontId="64" fillId="3" borderId="51" xfId="286" applyNumberFormat="1" applyFont="1" applyFill="1" applyBorder="1" applyAlignment="1">
      <alignment horizontal="center"/>
    </xf>
    <xf numFmtId="164" fontId="64" fillId="3" borderId="50" xfId="286" applyNumberFormat="1" applyFont="1" applyFill="1" applyBorder="1" applyAlignment="1">
      <alignment horizontal="center"/>
    </xf>
    <xf numFmtId="1" fontId="64" fillId="3" borderId="49" xfId="286" applyNumberFormat="1" applyFont="1" applyFill="1" applyBorder="1" applyAlignment="1">
      <alignment horizontal="center"/>
    </xf>
    <xf numFmtId="0" fontId="13" fillId="0" borderId="64" xfId="286" applyFont="1" applyBorder="1" applyAlignment="1">
      <alignment horizontal="center"/>
    </xf>
    <xf numFmtId="0" fontId="13" fillId="0" borderId="76" xfId="286" applyFont="1" applyBorder="1" applyAlignment="1">
      <alignment horizontal="center"/>
    </xf>
    <xf numFmtId="0" fontId="21" fillId="0" borderId="68" xfId="286" applyFont="1" applyBorder="1" applyAlignment="1">
      <alignment horizontal="center"/>
    </xf>
    <xf numFmtId="0" fontId="13" fillId="0" borderId="58" xfId="286" applyFont="1" applyFill="1" applyBorder="1" applyAlignment="1">
      <alignment horizontal="center"/>
    </xf>
    <xf numFmtId="164" fontId="13" fillId="0" borderId="58" xfId="286" applyNumberFormat="1" applyFont="1" applyFill="1" applyBorder="1" applyAlignment="1">
      <alignment horizontal="right"/>
    </xf>
    <xf numFmtId="0" fontId="13" fillId="0" borderId="62" xfId="286" applyFont="1" applyFill="1" applyBorder="1" applyAlignment="1">
      <alignment horizontal="center"/>
    </xf>
    <xf numFmtId="0" fontId="13" fillId="0" borderId="56" xfId="286" applyFont="1" applyFill="1" applyBorder="1" applyAlignment="1">
      <alignment horizontal="center"/>
    </xf>
    <xf numFmtId="164" fontId="13" fillId="0" borderId="56" xfId="286" applyNumberFormat="1" applyFont="1" applyFill="1" applyBorder="1" applyAlignment="1">
      <alignment horizontal="right"/>
    </xf>
    <xf numFmtId="0" fontId="13" fillId="0" borderId="55" xfId="286" applyFont="1" applyFill="1" applyBorder="1" applyAlignment="1">
      <alignment horizontal="center"/>
    </xf>
    <xf numFmtId="0" fontId="13" fillId="0" borderId="54" xfId="286" applyFont="1" applyFill="1" applyBorder="1" applyAlignment="1">
      <alignment horizontal="center"/>
    </xf>
    <xf numFmtId="0" fontId="13" fillId="0" borderId="51" xfId="286" applyFont="1" applyFill="1" applyBorder="1" applyAlignment="1">
      <alignment horizontal="center"/>
    </xf>
    <xf numFmtId="164" fontId="13" fillId="0" borderId="51" xfId="286" applyNumberFormat="1" applyFont="1" applyFill="1" applyBorder="1" applyAlignment="1">
      <alignment horizontal="right"/>
    </xf>
    <xf numFmtId="0" fontId="13" fillId="0" borderId="49" xfId="286" applyFont="1" applyFill="1" applyBorder="1" applyAlignment="1">
      <alignment horizontal="center"/>
    </xf>
    <xf numFmtId="0" fontId="30" fillId="0" borderId="47" xfId="286" applyFont="1" applyBorder="1"/>
    <xf numFmtId="0" fontId="22" fillId="0" borderId="30" xfId="286" applyFont="1" applyBorder="1"/>
    <xf numFmtId="0" fontId="30" fillId="0" borderId="30" xfId="286" applyFont="1" applyBorder="1"/>
    <xf numFmtId="0" fontId="30" fillId="0" borderId="31" xfId="286" applyFont="1" applyBorder="1"/>
    <xf numFmtId="0" fontId="30" fillId="0" borderId="33" xfId="286" applyFont="1" applyBorder="1"/>
    <xf numFmtId="0" fontId="65" fillId="0" borderId="75" xfId="286" applyFont="1" applyBorder="1" applyAlignment="1">
      <alignment horizontal="center"/>
    </xf>
    <xf numFmtId="1" fontId="65" fillId="0" borderId="73" xfId="286" quotePrefix="1" applyNumberFormat="1" applyFont="1" applyBorder="1" applyAlignment="1">
      <alignment horizontal="center"/>
    </xf>
    <xf numFmtId="0" fontId="66" fillId="0" borderId="46" xfId="286" applyFont="1" applyBorder="1"/>
    <xf numFmtId="164" fontId="65" fillId="0" borderId="46" xfId="286" applyNumberFormat="1" applyFont="1" applyBorder="1" applyAlignment="1">
      <alignment horizontal="center"/>
    </xf>
    <xf numFmtId="0" fontId="65" fillId="0" borderId="46" xfId="286" applyFont="1" applyBorder="1" applyAlignment="1">
      <alignment horizontal="center"/>
    </xf>
    <xf numFmtId="0" fontId="67" fillId="0" borderId="47" xfId="286" applyFont="1" applyBorder="1" applyAlignment="1">
      <alignment horizontal="center"/>
    </xf>
    <xf numFmtId="1" fontId="67" fillId="0" borderId="46" xfId="286" quotePrefix="1" applyNumberFormat="1" applyFont="1" applyBorder="1" applyAlignment="1">
      <alignment horizontal="center"/>
    </xf>
    <xf numFmtId="0" fontId="68" fillId="0" borderId="46" xfId="286" applyFont="1" applyBorder="1" applyAlignment="1">
      <alignment horizontal="center"/>
    </xf>
    <xf numFmtId="164" fontId="67" fillId="0" borderId="46" xfId="286" applyNumberFormat="1" applyFont="1" applyBorder="1" applyAlignment="1">
      <alignment horizontal="center"/>
    </xf>
    <xf numFmtId="0" fontId="67" fillId="0" borderId="48" xfId="286" applyFont="1" applyBorder="1" applyAlignment="1">
      <alignment horizontal="center"/>
    </xf>
    <xf numFmtId="0" fontId="22" fillId="3" borderId="47" xfId="286" applyFont="1" applyFill="1" applyBorder="1" applyAlignment="1">
      <alignment horizontal="center"/>
    </xf>
    <xf numFmtId="1" fontId="22" fillId="3" borderId="46" xfId="286" quotePrefix="1" applyNumberFormat="1" applyFont="1" applyFill="1" applyBorder="1" applyAlignment="1">
      <alignment horizontal="center"/>
    </xf>
    <xf numFmtId="0" fontId="30" fillId="3" borderId="46" xfId="286" applyFont="1" applyFill="1" applyBorder="1"/>
    <xf numFmtId="0" fontId="69" fillId="3" borderId="46" xfId="286" quotePrefix="1" applyFont="1" applyFill="1" applyBorder="1" applyAlignment="1">
      <alignment horizontal="center"/>
    </xf>
    <xf numFmtId="164" fontId="22" fillId="3" borderId="46" xfId="286" applyNumberFormat="1" applyFont="1" applyFill="1" applyBorder="1" applyAlignment="1">
      <alignment horizontal="center"/>
    </xf>
    <xf numFmtId="1" fontId="22" fillId="3" borderId="48" xfId="286" quotePrefix="1" applyNumberFormat="1" applyFont="1" applyFill="1" applyBorder="1" applyAlignment="1">
      <alignment horizontal="center"/>
    </xf>
    <xf numFmtId="0" fontId="30" fillId="0" borderId="0" xfId="286" applyFont="1"/>
    <xf numFmtId="0" fontId="69" fillId="0" borderId="30" xfId="286" applyFont="1" applyBorder="1" applyAlignment="1">
      <alignment horizontal="center"/>
    </xf>
    <xf numFmtId="0" fontId="30" fillId="0" borderId="31" xfId="286" applyFont="1" applyBorder="1" applyAlignment="1">
      <alignment horizontal="center"/>
    </xf>
    <xf numFmtId="164" fontId="30" fillId="0" borderId="31" xfId="286" applyNumberFormat="1" applyFont="1" applyBorder="1" applyAlignment="1">
      <alignment horizontal="center"/>
    </xf>
    <xf numFmtId="0" fontId="30" fillId="0" borderId="33" xfId="286" applyFont="1" applyBorder="1" applyAlignment="1">
      <alignment horizontal="center"/>
    </xf>
    <xf numFmtId="0" fontId="67" fillId="0" borderId="75" xfId="286" applyFont="1" applyBorder="1" applyAlignment="1">
      <alignment horizontal="center"/>
    </xf>
    <xf numFmtId="1" fontId="67" fillId="0" borderId="73" xfId="286" quotePrefix="1" applyNumberFormat="1" applyFont="1" applyBorder="1" applyAlignment="1">
      <alignment horizontal="center"/>
    </xf>
    <xf numFmtId="0" fontId="68" fillId="0" borderId="46" xfId="286" applyFont="1" applyBorder="1"/>
    <xf numFmtId="0" fontId="67" fillId="0" borderId="46" xfId="286" applyFont="1" applyBorder="1" applyAlignment="1">
      <alignment horizontal="center"/>
    </xf>
    <xf numFmtId="0" fontId="70" fillId="0" borderId="30" xfId="286" applyFont="1" applyBorder="1" applyAlignment="1">
      <alignment horizontal="center"/>
    </xf>
    <xf numFmtId="1" fontId="70" fillId="0" borderId="73" xfId="286" quotePrefix="1" applyNumberFormat="1" applyFont="1" applyBorder="1" applyAlignment="1">
      <alignment horizontal="center"/>
    </xf>
    <xf numFmtId="0" fontId="71" fillId="0" borderId="72" xfId="286" applyFont="1" applyBorder="1" applyAlignment="1">
      <alignment horizontal="center"/>
    </xf>
    <xf numFmtId="164" fontId="70" fillId="0" borderId="46" xfId="286" applyNumberFormat="1" applyFont="1" applyBorder="1" applyAlignment="1">
      <alignment horizontal="center"/>
    </xf>
    <xf numFmtId="0" fontId="70" fillId="0" borderId="48" xfId="286" applyFont="1" applyBorder="1" applyAlignment="1">
      <alignment horizontal="center"/>
    </xf>
    <xf numFmtId="0" fontId="30" fillId="0" borderId="26" xfId="286" applyFont="1" applyBorder="1"/>
    <xf numFmtId="0" fontId="22" fillId="0" borderId="26" xfId="286" applyFont="1" applyBorder="1"/>
    <xf numFmtId="1" fontId="70" fillId="0" borderId="46" xfId="286" quotePrefix="1" applyNumberFormat="1" applyFont="1" applyBorder="1" applyAlignment="1">
      <alignment horizontal="center"/>
    </xf>
    <xf numFmtId="0" fontId="69" fillId="0" borderId="31" xfId="286" applyFont="1" applyBorder="1" applyAlignment="1">
      <alignment horizontal="center"/>
    </xf>
    <xf numFmtId="0" fontId="69" fillId="0" borderId="33" xfId="286" applyFont="1" applyBorder="1" applyAlignment="1">
      <alignment horizontal="center"/>
    </xf>
    <xf numFmtId="0" fontId="30" fillId="0" borderId="41" xfId="286" applyFont="1" applyBorder="1"/>
    <xf numFmtId="0" fontId="65" fillId="0" borderId="47" xfId="286" applyFont="1" applyBorder="1" applyAlignment="1">
      <alignment horizontal="center"/>
    </xf>
    <xf numFmtId="1" fontId="65" fillId="0" borderId="46" xfId="286" quotePrefix="1" applyNumberFormat="1" applyFont="1" applyBorder="1" applyAlignment="1">
      <alignment horizontal="center"/>
    </xf>
    <xf numFmtId="0" fontId="65" fillId="0" borderId="48" xfId="286" applyFont="1" applyBorder="1" applyAlignment="1">
      <alignment horizontal="center"/>
    </xf>
    <xf numFmtId="0" fontId="43" fillId="0" borderId="13" xfId="285" applyFont="1" applyFill="1" applyBorder="1" applyAlignment="1">
      <alignment horizontal="center" vertical="center"/>
    </xf>
    <xf numFmtId="0" fontId="49" fillId="0" borderId="0" xfId="285" applyFont="1" applyFill="1" applyBorder="1" applyAlignment="1">
      <alignment horizontal="center"/>
    </xf>
    <xf numFmtId="0" fontId="65" fillId="0" borderId="47" xfId="286" applyFont="1" applyFill="1" applyBorder="1" applyAlignment="1">
      <alignment horizontal="center"/>
    </xf>
    <xf numFmtId="0" fontId="66" fillId="0" borderId="46" xfId="286" applyFont="1" applyFill="1" applyBorder="1" applyAlignment="1">
      <alignment horizontal="center"/>
    </xf>
    <xf numFmtId="164" fontId="65" fillId="0" borderId="46" xfId="286" applyNumberFormat="1" applyFont="1" applyFill="1" applyBorder="1" applyAlignment="1">
      <alignment horizontal="center"/>
    </xf>
    <xf numFmtId="0" fontId="65" fillId="0" borderId="48" xfId="286" quotePrefix="1" applyFont="1" applyFill="1" applyBorder="1" applyAlignment="1">
      <alignment horizontal="center"/>
    </xf>
    <xf numFmtId="0" fontId="13" fillId="0" borderId="86" xfId="286" applyFont="1" applyBorder="1" applyAlignment="1">
      <alignment horizontal="center"/>
    </xf>
    <xf numFmtId="0" fontId="13" fillId="0" borderId="55" xfId="286" applyFont="1" applyBorder="1" applyAlignment="1">
      <alignment horizontal="center"/>
    </xf>
    <xf numFmtId="0" fontId="13" fillId="0" borderId="80" xfId="286" applyFont="1" applyBorder="1" applyAlignment="1">
      <alignment horizontal="center"/>
    </xf>
    <xf numFmtId="0" fontId="13" fillId="0" borderId="50" xfId="286" applyFont="1" applyBorder="1" applyAlignment="1">
      <alignment horizontal="center"/>
    </xf>
    <xf numFmtId="0" fontId="66" fillId="0" borderId="46" xfId="286" applyFont="1" applyBorder="1" applyAlignment="1">
      <alignment horizontal="center"/>
    </xf>
    <xf numFmtId="0" fontId="65" fillId="0" borderId="48" xfId="286" quotePrefix="1" applyFont="1" applyBorder="1" applyAlignment="1">
      <alignment horizontal="center"/>
    </xf>
    <xf numFmtId="0" fontId="13" fillId="0" borderId="88" xfId="286" applyFont="1" applyBorder="1" applyAlignment="1">
      <alignment horizontal="center"/>
    </xf>
    <xf numFmtId="0" fontId="13" fillId="0" borderId="89" xfId="286" applyFont="1" applyBorder="1" applyAlignment="1">
      <alignment horizontal="center"/>
    </xf>
    <xf numFmtId="0" fontId="13" fillId="0" borderId="75" xfId="286" applyFont="1" applyBorder="1" applyAlignment="1">
      <alignment horizontal="center"/>
    </xf>
    <xf numFmtId="0" fontId="13" fillId="0" borderId="66" xfId="286" applyFont="1" applyFill="1" applyBorder="1" applyAlignment="1">
      <alignment horizontal="center"/>
    </xf>
    <xf numFmtId="164" fontId="13" fillId="0" borderId="66" xfId="286" applyNumberFormat="1" applyFont="1" applyFill="1" applyBorder="1" applyAlignment="1">
      <alignment horizontal="right"/>
    </xf>
    <xf numFmtId="0" fontId="13" fillId="0" borderId="65" xfId="286" applyFont="1" applyFill="1" applyBorder="1" applyAlignment="1">
      <alignment horizontal="center"/>
    </xf>
    <xf numFmtId="0" fontId="13" fillId="0" borderId="61" xfId="286" applyFont="1" applyFill="1" applyBorder="1" applyAlignment="1">
      <alignment horizontal="center"/>
    </xf>
    <xf numFmtId="0" fontId="13" fillId="0" borderId="58" xfId="286" applyFont="1" applyBorder="1" applyAlignment="1">
      <alignment horizontal="center"/>
    </xf>
    <xf numFmtId="0" fontId="13" fillId="0" borderId="62" xfId="286" applyFont="1" applyBorder="1" applyAlignment="1">
      <alignment horizontal="center"/>
    </xf>
    <xf numFmtId="0" fontId="72" fillId="3" borderId="57" xfId="286" applyFont="1" applyFill="1" applyBorder="1" applyAlignment="1">
      <alignment horizontal="center"/>
    </xf>
    <xf numFmtId="0" fontId="73" fillId="3" borderId="56" xfId="286" applyFont="1" applyFill="1" applyBorder="1" applyAlignment="1">
      <alignment horizontal="center"/>
    </xf>
    <xf numFmtId="164" fontId="73" fillId="3" borderId="56" xfId="286" applyNumberFormat="1" applyFont="1" applyFill="1" applyBorder="1" applyAlignment="1">
      <alignment horizontal="center"/>
    </xf>
    <xf numFmtId="164" fontId="73" fillId="3" borderId="55" xfId="286" applyNumberFormat="1" applyFont="1" applyFill="1" applyBorder="1" applyAlignment="1">
      <alignment horizontal="center"/>
    </xf>
    <xf numFmtId="1" fontId="73" fillId="3" borderId="54" xfId="286" applyNumberFormat="1" applyFont="1" applyFill="1" applyBorder="1" applyAlignment="1">
      <alignment horizontal="center"/>
    </xf>
    <xf numFmtId="0" fontId="43" fillId="0" borderId="12" xfId="282" applyFont="1" applyFill="1" applyBorder="1" applyAlignment="1">
      <alignment horizontal="center" vertical="center"/>
    </xf>
    <xf numFmtId="0" fontId="43" fillId="0" borderId="13" xfId="282" applyFont="1" applyFill="1" applyBorder="1" applyAlignment="1">
      <alignment horizontal="center" vertical="center"/>
    </xf>
    <xf numFmtId="0" fontId="43" fillId="0" borderId="29" xfId="282" applyFont="1" applyFill="1" applyBorder="1" applyAlignment="1">
      <alignment horizontal="center" vertical="center"/>
    </xf>
    <xf numFmtId="0" fontId="13" fillId="0" borderId="61" xfId="286" applyFont="1" applyBorder="1" applyAlignment="1">
      <alignment horizontal="center"/>
    </xf>
    <xf numFmtId="1" fontId="13" fillId="3" borderId="54" xfId="286" applyNumberFormat="1" applyFont="1" applyFill="1" applyBorder="1" applyAlignment="1">
      <alignment horizontal="center"/>
    </xf>
    <xf numFmtId="0" fontId="13" fillId="0" borderId="91" xfId="286" applyFont="1" applyBorder="1" applyAlignment="1">
      <alignment horizontal="center"/>
    </xf>
    <xf numFmtId="164" fontId="13" fillId="0" borderId="91" xfId="286" applyNumberFormat="1" applyFont="1" applyBorder="1" applyAlignment="1">
      <alignment horizontal="right"/>
    </xf>
    <xf numFmtId="0" fontId="13" fillId="0" borderId="92" xfId="286" applyFont="1" applyBorder="1" applyAlignment="1">
      <alignment horizontal="center"/>
    </xf>
    <xf numFmtId="0" fontId="43" fillId="0" borderId="25" xfId="282" applyFont="1" applyFill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7" fillId="0" borderId="44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10" fontId="43" fillId="0" borderId="19" xfId="282" applyNumberFormat="1" applyFont="1" applyFill="1" applyBorder="1" applyAlignment="1">
      <alignment horizontal="center" vertical="center"/>
    </xf>
    <xf numFmtId="0" fontId="43" fillId="0" borderId="8" xfId="282" applyFont="1" applyFill="1" applyBorder="1" applyAlignment="1">
      <alignment horizontal="center" vertical="center"/>
    </xf>
    <xf numFmtId="0" fontId="43" fillId="0" borderId="43" xfId="282" applyFont="1" applyFill="1" applyBorder="1" applyAlignment="1">
      <alignment horizontal="center" vertical="center"/>
    </xf>
    <xf numFmtId="43" fontId="27" fillId="0" borderId="0" xfId="283" applyFont="1" applyFill="1" applyBorder="1" applyAlignment="1">
      <alignment horizontal="center" textRotation="90"/>
    </xf>
    <xf numFmtId="43" fontId="27" fillId="0" borderId="8" xfId="283" applyFont="1" applyFill="1" applyBorder="1" applyAlignment="1">
      <alignment horizontal="center" textRotation="90"/>
    </xf>
    <xf numFmtId="0" fontId="16" fillId="0" borderId="0" xfId="282" applyFont="1" applyFill="1" applyBorder="1" applyAlignment="1">
      <alignment horizontal="center" textRotation="90" wrapText="1"/>
    </xf>
    <xf numFmtId="0" fontId="16" fillId="0" borderId="8" xfId="282" applyFont="1" applyFill="1" applyBorder="1" applyAlignment="1">
      <alignment horizontal="center" textRotation="90" wrapText="1"/>
    </xf>
    <xf numFmtId="43" fontId="27" fillId="0" borderId="0" xfId="283" applyFont="1" applyBorder="1" applyAlignment="1">
      <alignment horizontal="center" textRotation="90"/>
    </xf>
    <xf numFmtId="43" fontId="27" fillId="0" borderId="8" xfId="283" applyFont="1" applyBorder="1" applyAlignment="1">
      <alignment horizontal="center" textRotation="90"/>
    </xf>
    <xf numFmtId="10" fontId="43" fillId="0" borderId="30" xfId="285" applyNumberFormat="1" applyFont="1" applyFill="1" applyBorder="1" applyAlignment="1">
      <alignment horizontal="center" vertical="center" shrinkToFit="1"/>
    </xf>
    <xf numFmtId="10" fontId="43" fillId="0" borderId="31" xfId="285" applyNumberFormat="1" applyFont="1" applyFill="1" applyBorder="1" applyAlignment="1">
      <alignment horizontal="center" vertical="center" shrinkToFit="1"/>
    </xf>
    <xf numFmtId="10" fontId="43" fillId="0" borderId="42" xfId="285" applyNumberFormat="1" applyFont="1" applyFill="1" applyBorder="1" applyAlignment="1">
      <alignment horizontal="center" vertical="center" shrinkToFit="1"/>
    </xf>
    <xf numFmtId="10" fontId="43" fillId="0" borderId="32" xfId="285" applyNumberFormat="1" applyFont="1" applyFill="1" applyBorder="1" applyAlignment="1">
      <alignment horizontal="center" vertical="center" shrinkToFit="1"/>
    </xf>
    <xf numFmtId="164" fontId="16" fillId="0" borderId="0" xfId="282" applyNumberFormat="1" applyFont="1" applyFill="1" applyBorder="1" applyAlignment="1">
      <alignment horizontal="center" textRotation="90" wrapText="1"/>
    </xf>
    <xf numFmtId="164" fontId="16" fillId="0" borderId="8" xfId="282" applyNumberFormat="1" applyFont="1" applyFill="1" applyBorder="1" applyAlignment="1">
      <alignment horizontal="center" textRotation="90" wrapText="1"/>
    </xf>
    <xf numFmtId="10" fontId="43" fillId="0" borderId="28" xfId="285" applyNumberFormat="1" applyFont="1" applyFill="1" applyBorder="1" applyAlignment="1">
      <alignment horizontal="center" vertical="center" shrinkToFit="1"/>
    </xf>
    <xf numFmtId="10" fontId="43" fillId="0" borderId="8" xfId="285" applyNumberFormat="1" applyFont="1" applyFill="1" applyBorder="1" applyAlignment="1">
      <alignment horizontal="center" vertical="center" shrinkToFit="1"/>
    </xf>
    <xf numFmtId="10" fontId="43" fillId="0" borderId="20" xfId="285" applyNumberFormat="1" applyFont="1" applyFill="1" applyBorder="1" applyAlignment="1">
      <alignment horizontal="center" vertical="center" shrinkToFit="1"/>
    </xf>
    <xf numFmtId="10" fontId="43" fillId="0" borderId="19" xfId="285" applyNumberFormat="1" applyFont="1" applyFill="1" applyBorder="1" applyAlignment="1">
      <alignment horizontal="center" vertical="center" shrinkToFit="1"/>
    </xf>
    <xf numFmtId="10" fontId="43" fillId="0" borderId="43" xfId="285" applyNumberFormat="1" applyFont="1" applyFill="1" applyBorder="1" applyAlignment="1">
      <alignment horizontal="center" vertical="center" shrinkToFit="1"/>
    </xf>
    <xf numFmtId="0" fontId="43" fillId="0" borderId="45" xfId="285" applyFont="1" applyFill="1" applyBorder="1" applyAlignment="1">
      <alignment horizontal="left" vertical="center"/>
    </xf>
    <xf numFmtId="0" fontId="43" fillId="0" borderId="13" xfId="285" applyFont="1" applyFill="1" applyBorder="1" applyAlignment="1">
      <alignment horizontal="left" vertical="center"/>
    </xf>
    <xf numFmtId="0" fontId="43" fillId="0" borderId="12" xfId="285" applyFont="1" applyFill="1" applyBorder="1" applyAlignment="1">
      <alignment horizontal="left" vertical="center"/>
    </xf>
    <xf numFmtId="0" fontId="43" fillId="0" borderId="17" xfId="285" applyFont="1" applyFill="1" applyBorder="1" applyAlignment="1">
      <alignment horizontal="left" vertical="center"/>
    </xf>
    <xf numFmtId="0" fontId="43" fillId="0" borderId="0" xfId="285" applyFont="1" applyFill="1" applyBorder="1" applyAlignment="1">
      <alignment horizontal="left" vertical="center"/>
    </xf>
    <xf numFmtId="10" fontId="43" fillId="0" borderId="26" xfId="285" applyNumberFormat="1" applyFont="1" applyFill="1" applyBorder="1" applyAlignment="1">
      <alignment horizontal="center" vertical="center" shrinkToFit="1"/>
    </xf>
    <xf numFmtId="10" fontId="43" fillId="0" borderId="0" xfId="285" applyNumberFormat="1" applyFont="1" applyFill="1" applyBorder="1" applyAlignment="1">
      <alignment horizontal="center" vertical="center" shrinkToFit="1"/>
    </xf>
    <xf numFmtId="0" fontId="15" fillId="0" borderId="0" xfId="282" applyFont="1" applyAlignment="1">
      <alignment horizontal="center"/>
    </xf>
    <xf numFmtId="0" fontId="17" fillId="0" borderId="0" xfId="282" applyFont="1" applyAlignment="1">
      <alignment horizontal="center"/>
    </xf>
    <xf numFmtId="0" fontId="22" fillId="0" borderId="0" xfId="282" applyFont="1" applyBorder="1" applyAlignment="1">
      <alignment horizontal="center"/>
    </xf>
    <xf numFmtId="0" fontId="22" fillId="0" borderId="0" xfId="283" applyNumberFormat="1" applyFont="1" applyBorder="1" applyAlignment="1">
      <alignment horizontal="center"/>
    </xf>
    <xf numFmtId="0" fontId="15" fillId="0" borderId="0" xfId="286" applyFont="1" applyAlignment="1">
      <alignment horizontal="center"/>
    </xf>
    <xf numFmtId="0" fontId="62" fillId="0" borderId="0" xfId="286" applyFont="1" applyAlignment="1">
      <alignment horizontal="center"/>
    </xf>
    <xf numFmtId="0" fontId="22" fillId="2" borderId="71" xfId="286" applyFont="1" applyFill="1" applyBorder="1" applyAlignment="1">
      <alignment horizontal="center"/>
    </xf>
    <xf numFmtId="0" fontId="22" fillId="2" borderId="70" xfId="286" applyFont="1" applyFill="1" applyBorder="1" applyAlignment="1">
      <alignment horizontal="center"/>
    </xf>
    <xf numFmtId="0" fontId="22" fillId="2" borderId="69" xfId="286" applyFont="1" applyFill="1" applyBorder="1" applyAlignment="1">
      <alignment horizontal="center"/>
    </xf>
    <xf numFmtId="17" fontId="22" fillId="2" borderId="71" xfId="286" quotePrefix="1" applyNumberFormat="1" applyFont="1" applyFill="1" applyBorder="1" applyAlignment="1">
      <alignment horizontal="center"/>
    </xf>
    <xf numFmtId="0" fontId="22" fillId="4" borderId="71" xfId="286" applyFont="1" applyFill="1" applyBorder="1" applyAlignment="1">
      <alignment horizontal="center"/>
    </xf>
    <xf numFmtId="0" fontId="22" fillId="4" borderId="70" xfId="286" applyFont="1" applyFill="1" applyBorder="1" applyAlignment="1">
      <alignment horizontal="center"/>
    </xf>
    <xf numFmtId="0" fontId="22" fillId="4" borderId="69" xfId="286" applyFont="1" applyFill="1" applyBorder="1" applyAlignment="1">
      <alignment horizontal="center"/>
    </xf>
    <xf numFmtId="0" fontId="55" fillId="0" borderId="22" xfId="286" applyFont="1" applyBorder="1" applyAlignment="1">
      <alignment horizontal="center"/>
    </xf>
    <xf numFmtId="0" fontId="55" fillId="0" borderId="25" xfId="286" applyFont="1" applyBorder="1" applyAlignment="1">
      <alignment horizontal="center"/>
    </xf>
    <xf numFmtId="0" fontId="55" fillId="0" borderId="23" xfId="286" applyFont="1" applyBorder="1" applyAlignment="1">
      <alignment horizontal="center"/>
    </xf>
  </cellXfs>
  <cellStyles count="501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9" builtinId="9" hidden="1"/>
    <cellStyle name="Besuchter Hyperlink" xfId="141" builtinId="9" hidden="1"/>
    <cellStyle name="Besuchter Hyperlink" xfId="143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Besuchter Hyperlink" xfId="165" builtinId="9" hidden="1"/>
    <cellStyle name="Besuchter Hyperlink" xfId="167" builtinId="9" hidden="1"/>
    <cellStyle name="Besuchter Hyperlink" xfId="169" builtinId="9" hidden="1"/>
    <cellStyle name="Besuchter Hyperlink" xfId="171" builtinId="9" hidden="1"/>
    <cellStyle name="Besuchter Hyperlink" xfId="173" builtinId="9" hidden="1"/>
    <cellStyle name="Besuchter Hyperlink" xfId="175" builtinId="9" hidden="1"/>
    <cellStyle name="Besuchter Hyperlink" xfId="177" builtinId="9" hidden="1"/>
    <cellStyle name="Besuchter Hyperlink" xfId="179" builtinId="9" hidden="1"/>
    <cellStyle name="Besuchter Hyperlink" xfId="181" builtinId="9" hidden="1"/>
    <cellStyle name="Besuchter Hyperlink" xfId="183" builtinId="9" hidden="1"/>
    <cellStyle name="Besuchter Hyperlink" xfId="185" builtinId="9" hidden="1"/>
    <cellStyle name="Besuchter Hyperlink" xfId="187" builtinId="9" hidden="1"/>
    <cellStyle name="Besuchter Hyperlink" xfId="189" builtinId="9" hidden="1"/>
    <cellStyle name="Besuchter Hyperlink" xfId="191" builtinId="9" hidden="1"/>
    <cellStyle name="Besuchter Hyperlink" xfId="193" builtinId="9" hidden="1"/>
    <cellStyle name="Besuchter Hyperlink" xfId="195" builtinId="9" hidden="1"/>
    <cellStyle name="Besuchter Hyperlink" xfId="197" builtinId="9" hidden="1"/>
    <cellStyle name="Besuchter Hyperlink" xfId="199" builtinId="9" hidden="1"/>
    <cellStyle name="Besuchter Hyperlink" xfId="201" builtinId="9" hidden="1"/>
    <cellStyle name="Besuchter Hyperlink" xfId="203" builtinId="9" hidden="1"/>
    <cellStyle name="Besuchter Hyperlink" xfId="205" builtinId="9" hidden="1"/>
    <cellStyle name="Besuchter Hyperlink" xfId="207" builtinId="9" hidden="1"/>
    <cellStyle name="Besuchter Hyperlink" xfId="209" builtinId="9" hidden="1"/>
    <cellStyle name="Besuchter Hyperlink" xfId="211" builtinId="9" hidden="1"/>
    <cellStyle name="Besuchter Hyperlink" xfId="213" builtinId="9" hidden="1"/>
    <cellStyle name="Besuchter Hyperlink" xfId="215" builtinId="9" hidden="1"/>
    <cellStyle name="Besuchter Hyperlink" xfId="217" builtinId="9" hidden="1"/>
    <cellStyle name="Besuchter Hyperlink" xfId="219" builtinId="9" hidden="1"/>
    <cellStyle name="Besuchter Hyperlink" xfId="221" builtinId="9" hidden="1"/>
    <cellStyle name="Besuchter Hyperlink" xfId="223" builtinId="9" hidden="1"/>
    <cellStyle name="Besuchter Hyperlink" xfId="225" builtinId="9" hidden="1"/>
    <cellStyle name="Besuchter Hyperlink" xfId="227" builtinId="9" hidden="1"/>
    <cellStyle name="Besuchter Hyperlink" xfId="229" builtinId="9" hidden="1"/>
    <cellStyle name="Besuchter Hyperlink" xfId="231" builtinId="9" hidden="1"/>
    <cellStyle name="Besuchter Hyperlink" xfId="233" builtinId="9" hidden="1"/>
    <cellStyle name="Besuchter Hyperlink" xfId="235" builtinId="9" hidden="1"/>
    <cellStyle name="Besuchter Hyperlink" xfId="237" builtinId="9" hidden="1"/>
    <cellStyle name="Besuchter Hyperlink" xfId="239" builtinId="9" hidden="1"/>
    <cellStyle name="Besuchter Hyperlink" xfId="241" builtinId="9" hidden="1"/>
    <cellStyle name="Besuchter Hyperlink" xfId="243" builtinId="9" hidden="1"/>
    <cellStyle name="Besuchter Hyperlink" xfId="245" builtinId="9" hidden="1"/>
    <cellStyle name="Besuchter Hyperlink" xfId="247" builtinId="9" hidden="1"/>
    <cellStyle name="Besuchter Hyperlink" xfId="249" builtinId="9" hidden="1"/>
    <cellStyle name="Besuchter Hyperlink" xfId="251" builtinId="9" hidden="1"/>
    <cellStyle name="Besuchter Hyperlink" xfId="253" builtinId="9" hidden="1"/>
    <cellStyle name="Besuchter Hyperlink" xfId="255" builtinId="9" hidden="1"/>
    <cellStyle name="Besuchter Hyperlink" xfId="257" builtinId="9" hidden="1"/>
    <cellStyle name="Besuchter Hyperlink" xfId="259" builtinId="9" hidden="1"/>
    <cellStyle name="Besuchter Hyperlink" xfId="261" builtinId="9" hidden="1"/>
    <cellStyle name="Besuchter Hyperlink" xfId="263" builtinId="9" hidden="1"/>
    <cellStyle name="Besuchter Hyperlink" xfId="265" builtinId="9" hidden="1"/>
    <cellStyle name="Besuchter Hyperlink" xfId="267" builtinId="9" hidden="1"/>
    <cellStyle name="Besuchter Hyperlink" xfId="269" builtinId="9" hidden="1"/>
    <cellStyle name="Besuchter Hyperlink" xfId="271" builtinId="9" hidden="1"/>
    <cellStyle name="Besuchter Hyperlink" xfId="273" builtinId="9" hidden="1"/>
    <cellStyle name="Besuchter Hyperlink" xfId="275" builtinId="9" hidden="1"/>
    <cellStyle name="Besuchter Hyperlink" xfId="277" builtinId="9" hidden="1"/>
    <cellStyle name="Besuchter Hyperlink" xfId="279" builtinId="9" hidden="1"/>
    <cellStyle name="Besuchter Hyperlink" xfId="281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Besuchter Hyperlink" xfId="316" builtinId="9" hidden="1"/>
    <cellStyle name="Besuchter Hyperlink" xfId="318" builtinId="9" hidden="1"/>
    <cellStyle name="Besuchter Hyperlink" xfId="320" builtinId="9" hidden="1"/>
    <cellStyle name="Besuchter Hyperlink" xfId="322" builtinId="9" hidden="1"/>
    <cellStyle name="Besuchter Hyperlink" xfId="324" builtinId="9" hidden="1"/>
    <cellStyle name="Besuchter Hyperlink" xfId="326" builtinId="9" hidden="1"/>
    <cellStyle name="Besuchter Hyperlink" xfId="328" builtinId="9" hidden="1"/>
    <cellStyle name="Besuchter Hyperlink" xfId="330" builtinId="9" hidden="1"/>
    <cellStyle name="Besuchter Hyperlink" xfId="332" builtinId="9" hidden="1"/>
    <cellStyle name="Besuchter Hyperlink" xfId="334" builtinId="9" hidden="1"/>
    <cellStyle name="Besuchter Hyperlink" xfId="336" builtinId="9" hidden="1"/>
    <cellStyle name="Besuchter Hyperlink" xfId="338" builtinId="9" hidden="1"/>
    <cellStyle name="Besuchter Hyperlink" xfId="340" builtinId="9" hidden="1"/>
    <cellStyle name="Besuchter Hyperlink" xfId="342" builtinId="9" hidden="1"/>
    <cellStyle name="Besuchter Hyperlink" xfId="344" builtinId="9" hidden="1"/>
    <cellStyle name="Besuchter Hyperlink" xfId="346" builtinId="9" hidden="1"/>
    <cellStyle name="Besuchter Hyperlink" xfId="348" builtinId="9" hidden="1"/>
    <cellStyle name="Besuchter Hyperlink" xfId="350" builtinId="9" hidden="1"/>
    <cellStyle name="Besuchter Hyperlink" xfId="352" builtinId="9" hidden="1"/>
    <cellStyle name="Besuchter Hyperlink" xfId="354" builtinId="9" hidden="1"/>
    <cellStyle name="Besuchter Hyperlink" xfId="356" builtinId="9" hidden="1"/>
    <cellStyle name="Besuchter Hyperlink" xfId="358" builtinId="9" hidden="1"/>
    <cellStyle name="Besuchter Hyperlink" xfId="360" builtinId="9" hidden="1"/>
    <cellStyle name="Besuchter Hyperlink" xfId="362" builtinId="9" hidden="1"/>
    <cellStyle name="Besuchter Hyperlink" xfId="364" builtinId="9" hidden="1"/>
    <cellStyle name="Besuchter Hyperlink" xfId="366" builtinId="9" hidden="1"/>
    <cellStyle name="Besuchter Hyperlink" xfId="368" builtinId="9" hidden="1"/>
    <cellStyle name="Besuchter Hyperlink" xfId="370" builtinId="9" hidden="1"/>
    <cellStyle name="Besuchter Hyperlink" xfId="372" builtinId="9" hidden="1"/>
    <cellStyle name="Besuchter Hyperlink" xfId="374" builtinId="9" hidden="1"/>
    <cellStyle name="Besuchter Hyperlink" xfId="376" builtinId="9" hidden="1"/>
    <cellStyle name="Besuchter Hyperlink" xfId="378" builtinId="9" hidden="1"/>
    <cellStyle name="Besuchter Hyperlink" xfId="380" builtinId="9" hidden="1"/>
    <cellStyle name="Besuchter Hyperlink" xfId="382" builtinId="9" hidden="1"/>
    <cellStyle name="Besuchter Hyperlink" xfId="384" builtinId="9" hidden="1"/>
    <cellStyle name="Besuchter Hyperlink" xfId="386" builtinId="9" hidden="1"/>
    <cellStyle name="Besuchter Hyperlink" xfId="388" builtinId="9" hidden="1"/>
    <cellStyle name="Besuchter Hyperlink" xfId="390" builtinId="9" hidden="1"/>
    <cellStyle name="Besuchter Hyperlink" xfId="392" builtinId="9" hidden="1"/>
    <cellStyle name="Besuchter Hyperlink" xfId="394" builtinId="9" hidden="1"/>
    <cellStyle name="Besuchter Hyperlink" xfId="396" builtinId="9" hidden="1"/>
    <cellStyle name="Besuchter Hyperlink" xfId="398" builtinId="9" hidden="1"/>
    <cellStyle name="Besuchter Hyperlink" xfId="400" builtinId="9" hidden="1"/>
    <cellStyle name="Besuchter Hyperlink" xfId="402" builtinId="9" hidden="1"/>
    <cellStyle name="Besuchter Hyperlink" xfId="404" builtinId="9" hidden="1"/>
    <cellStyle name="Besuchter Hyperlink" xfId="406" builtinId="9" hidden="1"/>
    <cellStyle name="Besuchter Hyperlink" xfId="408" builtinId="9" hidden="1"/>
    <cellStyle name="Besuchter Hyperlink" xfId="410" builtinId="9" hidden="1"/>
    <cellStyle name="Besuchter Hyperlink" xfId="412" builtinId="9" hidden="1"/>
    <cellStyle name="Besuchter Hyperlink" xfId="414" builtinId="9" hidden="1"/>
    <cellStyle name="Besuchter Hyperlink" xfId="416" builtinId="9" hidden="1"/>
    <cellStyle name="Besuchter Hyperlink" xfId="418" builtinId="9" hidden="1"/>
    <cellStyle name="Besuchter Hyperlink" xfId="420" builtinId="9" hidden="1"/>
    <cellStyle name="Besuchter Hyperlink" xfId="422" builtinId="9" hidden="1"/>
    <cellStyle name="Besuchter Hyperlink" xfId="424" builtinId="9" hidden="1"/>
    <cellStyle name="Besuchter Hyperlink" xfId="426" builtinId="9" hidden="1"/>
    <cellStyle name="Besuchter Hyperlink" xfId="428" builtinId="9" hidden="1"/>
    <cellStyle name="Besuchter Hyperlink" xfId="430" builtinId="9" hidden="1"/>
    <cellStyle name="Besuchter Hyperlink" xfId="432" builtinId="9" hidden="1"/>
    <cellStyle name="Besuchter Hyperlink" xfId="434" builtinId="9" hidden="1"/>
    <cellStyle name="Besuchter Hyperlink" xfId="436" builtinId="9" hidden="1"/>
    <cellStyle name="Besuchter Hyperlink" xfId="438" builtinId="9" hidden="1"/>
    <cellStyle name="Besuchter Hyperlink" xfId="440" builtinId="9" hidden="1"/>
    <cellStyle name="Besuchter Hyperlink" xfId="442" builtinId="9" hidden="1"/>
    <cellStyle name="Besuchter Hyperlink" xfId="444" builtinId="9" hidden="1"/>
    <cellStyle name="Besuchter Hyperlink" xfId="446" builtinId="9" hidden="1"/>
    <cellStyle name="Besuchter Hyperlink" xfId="448" builtinId="9" hidden="1"/>
    <cellStyle name="Besuchter Hyperlink" xfId="450" builtinId="9" hidden="1"/>
    <cellStyle name="Besuchter Hyperlink" xfId="452" builtinId="9" hidden="1"/>
    <cellStyle name="Besuchter Hyperlink" xfId="454" builtinId="9" hidden="1"/>
    <cellStyle name="Besuchter Hyperlink" xfId="456" builtinId="9" hidden="1"/>
    <cellStyle name="Besuchter Hyperlink" xfId="458" builtinId="9" hidden="1"/>
    <cellStyle name="Besuchter Hyperlink" xfId="460" builtinId="9" hidden="1"/>
    <cellStyle name="Besuchter Hyperlink" xfId="462" builtinId="9" hidden="1"/>
    <cellStyle name="Besuchter Hyperlink" xfId="464" builtinId="9" hidden="1"/>
    <cellStyle name="Besuchter Hyperlink" xfId="466" builtinId="9" hidden="1"/>
    <cellStyle name="Besuchter Hyperlink" xfId="468" builtinId="9" hidden="1"/>
    <cellStyle name="Besuchter Hyperlink" xfId="470" builtinId="9" hidden="1"/>
    <cellStyle name="Besuchter Hyperlink" xfId="472" builtinId="9" hidden="1"/>
    <cellStyle name="Besuchter Hyperlink" xfId="474" builtinId="9" hidden="1"/>
    <cellStyle name="Besuchter Hyperlink" xfId="476" builtinId="9" hidden="1"/>
    <cellStyle name="Besuchter Hyperlink" xfId="478" builtinId="9" hidden="1"/>
    <cellStyle name="Besuchter Hyperlink" xfId="480" builtinId="9" hidden="1"/>
    <cellStyle name="Besuchter Hyperlink" xfId="482" builtinId="9" hidden="1"/>
    <cellStyle name="Besuchter Hyperlink" xfId="484" builtinId="9" hidden="1"/>
    <cellStyle name="Besuchter Hyperlink" xfId="486" builtinId="9" hidden="1"/>
    <cellStyle name="Besuchter Hyperlink" xfId="488" builtinId="9" hidden="1"/>
    <cellStyle name="Besuchter Hyperlink" xfId="490" builtinId="9" hidden="1"/>
    <cellStyle name="Besuchter Hyperlink" xfId="492" builtinId="9" hidden="1"/>
    <cellStyle name="Besuchter Hyperlink" xfId="494" builtinId="9" hidden="1"/>
    <cellStyle name="Besuchter Hyperlink" xfId="496" builtinId="9" hidden="1"/>
    <cellStyle name="Besuchter Hyperlink" xfId="498" builtinId="9" hidden="1"/>
    <cellStyle name="Besuchter Hyperlink" xfId="500" builtinId="9" hidden="1"/>
    <cellStyle name="Dezimal 2" xfId="283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Standard" xfId="0" builtinId="0"/>
    <cellStyle name="Standard 2" xfId="286"/>
    <cellStyle name="Standard_Klubturniere_3bis10 2" xfId="285"/>
    <cellStyle name="Standard_Klubturniere_3bis10neu 2" xfId="282"/>
    <cellStyle name="Standard_VORLAGE_MANNSCHAFTERGEBNIS" xfId="1"/>
    <cellStyle name="Währung_Klubturniere_3bis10neu 2" xfId="284"/>
  </cellStyles>
  <dxfs count="42"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1"/>
      </font>
    </dxf>
    <dxf>
      <font>
        <condense val="0"/>
        <extend val="0"/>
        <color indexed="9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1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273050</xdr:colOff>
      <xdr:row>4</xdr:row>
      <xdr:rowOff>231775</xdr:rowOff>
    </xdr:from>
    <xdr:to>
      <xdr:col>14</xdr:col>
      <xdr:colOff>111125</xdr:colOff>
      <xdr:row>6</xdr:row>
      <xdr:rowOff>69850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7702550" y="812800"/>
          <a:ext cx="1076325" cy="228600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0</xdr:colOff>
      <xdr:row>19</xdr:row>
      <xdr:rowOff>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16716375" y="30765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228600</xdr:colOff>
      <xdr:row>7</xdr:row>
      <xdr:rowOff>215900</xdr:rowOff>
    </xdr:from>
    <xdr:to>
      <xdr:col>17</xdr:col>
      <xdr:colOff>66675</xdr:colOff>
      <xdr:row>9</xdr:row>
      <xdr:rowOff>53975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9515475" y="1292225"/>
          <a:ext cx="1076325" cy="2190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228600</xdr:colOff>
      <xdr:row>10</xdr:row>
      <xdr:rowOff>228600</xdr:rowOff>
    </xdr:from>
    <xdr:to>
      <xdr:col>20</xdr:col>
      <xdr:colOff>66675</xdr:colOff>
      <xdr:row>12</xdr:row>
      <xdr:rowOff>66675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1372850" y="1781175"/>
          <a:ext cx="1076325" cy="228600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13</xdr:row>
      <xdr:rowOff>190500</xdr:rowOff>
    </xdr:from>
    <xdr:to>
      <xdr:col>23</xdr:col>
      <xdr:colOff>66675</xdr:colOff>
      <xdr:row>15</xdr:row>
      <xdr:rowOff>28575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13230225" y="2266950"/>
          <a:ext cx="1076325" cy="190500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228600</xdr:colOff>
      <xdr:row>16</xdr:row>
      <xdr:rowOff>228600</xdr:rowOff>
    </xdr:from>
    <xdr:to>
      <xdr:col>26</xdr:col>
      <xdr:colOff>66675</xdr:colOff>
      <xdr:row>18</xdr:row>
      <xdr:rowOff>66675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5087600" y="2752725"/>
          <a:ext cx="1076325" cy="228600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6</xdr:row>
      <xdr:rowOff>38100</xdr:rowOff>
    </xdr:from>
    <xdr:to>
      <xdr:col>5</xdr:col>
      <xdr:colOff>330200</xdr:colOff>
      <xdr:row>10</xdr:row>
      <xdr:rowOff>12700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387600" y="1009650"/>
          <a:ext cx="1752600" cy="622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8</xdr:col>
      <xdr:colOff>127000</xdr:colOff>
      <xdr:row>13</xdr:row>
      <xdr:rowOff>25400</xdr:rowOff>
    </xdr:from>
    <xdr:to>
      <xdr:col>10</xdr:col>
      <xdr:colOff>355600</xdr:colOff>
      <xdr:row>17</xdr:row>
      <xdr:rowOff>12700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6223000" y="2130425"/>
          <a:ext cx="1752600" cy="635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13</xdr:col>
      <xdr:colOff>38100</xdr:colOff>
      <xdr:row>20</xdr:row>
      <xdr:rowOff>76200</xdr:rowOff>
    </xdr:from>
    <xdr:to>
      <xdr:col>15</xdr:col>
      <xdr:colOff>266700</xdr:colOff>
      <xdr:row>24</xdr:row>
      <xdr:rowOff>165100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9944100" y="3314700"/>
          <a:ext cx="1752600" cy="736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23</xdr:col>
      <xdr:colOff>63500</xdr:colOff>
      <xdr:row>35</xdr:row>
      <xdr:rowOff>63500</xdr:rowOff>
    </xdr:from>
    <xdr:to>
      <xdr:col>25</xdr:col>
      <xdr:colOff>304800</xdr:colOff>
      <xdr:row>39</xdr:row>
      <xdr:rowOff>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7589500" y="5730875"/>
          <a:ext cx="1765300" cy="584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18</xdr:col>
      <xdr:colOff>63500</xdr:colOff>
      <xdr:row>28</xdr:row>
      <xdr:rowOff>12700</xdr:rowOff>
    </xdr:from>
    <xdr:to>
      <xdr:col>20</xdr:col>
      <xdr:colOff>368300</xdr:colOff>
      <xdr:row>32</xdr:row>
      <xdr:rowOff>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13779500" y="4546600"/>
          <a:ext cx="1828800" cy="635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I31" sqref="I31"/>
    </sheetView>
  </sheetViews>
  <sheetFormatPr baseColWidth="10" defaultColWidth="8" defaultRowHeight="15" x14ac:dyDescent="0.2"/>
  <cols>
    <col min="1" max="1" width="13.8984375" style="49" bestFit="1" customWidth="1"/>
    <col min="2" max="2" width="20.3984375" style="49" customWidth="1"/>
    <col min="3" max="3" width="4.3984375" style="49" customWidth="1"/>
    <col min="4" max="4" width="6" style="49" customWidth="1"/>
    <col min="5" max="5" width="6" style="52" customWidth="1"/>
    <col min="6" max="6" width="9.699218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17" s="2" customFormat="1" x14ac:dyDescent="0.2">
      <c r="A1" s="1"/>
      <c r="E1" s="3"/>
      <c r="I1" s="3"/>
    </row>
    <row r="2" spans="1:17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17" s="12" customFormat="1" ht="22.5" x14ac:dyDescent="0.2">
      <c r="A3" s="10" t="s">
        <v>2</v>
      </c>
      <c r="B3" s="5" t="s">
        <v>3</v>
      </c>
      <c r="E3" s="13"/>
      <c r="G3" s="12">
        <v>1</v>
      </c>
      <c r="I3" s="9"/>
    </row>
    <row r="4" spans="1:17" s="12" customFormat="1" ht="17.25" customHeight="1" x14ac:dyDescent="0.2">
      <c r="A4" s="14"/>
      <c r="B4" s="5"/>
      <c r="E4" s="13"/>
      <c r="I4" s="9"/>
    </row>
    <row r="5" spans="1:17" s="12" customFormat="1" ht="18" x14ac:dyDescent="0.2">
      <c r="E5" s="13"/>
      <c r="I5" s="9"/>
    </row>
    <row r="6" spans="1:17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17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41592</v>
      </c>
      <c r="G7" s="485"/>
      <c r="H7" s="20"/>
      <c r="I7" s="21"/>
    </row>
    <row r="8" spans="1:17" s="23" customFormat="1" ht="20.100000000000001" customHeight="1" x14ac:dyDescent="0.2">
      <c r="E8" s="21"/>
      <c r="I8" s="21"/>
    </row>
    <row r="9" spans="1:17" s="23" customFormat="1" ht="20.100000000000001" customHeight="1" x14ac:dyDescent="0.2">
      <c r="E9" s="21"/>
      <c r="I9" s="21"/>
    </row>
    <row r="10" spans="1:17" s="19" customFormat="1" x14ac:dyDescent="0.2">
      <c r="B10" s="25" t="s">
        <v>8</v>
      </c>
      <c r="C10" s="26" t="s">
        <v>9</v>
      </c>
      <c r="F10" s="27"/>
      <c r="I10" s="18"/>
    </row>
    <row r="11" spans="1:17" s="28" customFormat="1" ht="22.5" x14ac:dyDescent="0.2">
      <c r="B11" s="68" t="s">
        <v>47</v>
      </c>
      <c r="C11" s="29">
        <v>2</v>
      </c>
      <c r="F11" s="30"/>
      <c r="I11" s="21" t="s">
        <v>10</v>
      </c>
      <c r="N11" s="22"/>
      <c r="O11" s="22"/>
    </row>
    <row r="12" spans="1:17" s="35" customFormat="1" x14ac:dyDescent="0.2">
      <c r="A12" s="26" t="s">
        <v>11</v>
      </c>
      <c r="B12" s="25" t="s">
        <v>12</v>
      </c>
      <c r="C12" s="66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  <c r="M12" s="33"/>
      <c r="N12" s="17"/>
      <c r="O12" s="17"/>
      <c r="P12" s="33"/>
      <c r="Q12" s="33"/>
    </row>
    <row r="13" spans="1:17" s="42" customFormat="1" ht="22.5" x14ac:dyDescent="0.2">
      <c r="A13" s="36" t="s">
        <v>18</v>
      </c>
      <c r="B13" s="67" t="s">
        <v>63</v>
      </c>
      <c r="C13" s="37">
        <v>2</v>
      </c>
      <c r="D13" s="70">
        <v>300</v>
      </c>
      <c r="E13" s="70">
        <v>12</v>
      </c>
      <c r="F13" s="39">
        <f>IF(E13=0,0,ROUNDDOWN(D13/E13,3))</f>
        <v>25</v>
      </c>
      <c r="G13" s="70">
        <v>114</v>
      </c>
      <c r="H13" s="40"/>
      <c r="I13" s="41">
        <f>D13/300*100</f>
        <v>100</v>
      </c>
      <c r="M13" s="53"/>
      <c r="N13" s="55"/>
      <c r="O13" s="55"/>
      <c r="P13" s="53"/>
      <c r="Q13" s="53"/>
    </row>
    <row r="14" spans="1:17" s="42" customFormat="1" ht="22.5" x14ac:dyDescent="0.2">
      <c r="A14" s="36" t="s">
        <v>19</v>
      </c>
      <c r="B14" s="78" t="s">
        <v>53</v>
      </c>
      <c r="C14" s="10">
        <v>2</v>
      </c>
      <c r="D14" s="70">
        <v>200</v>
      </c>
      <c r="E14" s="70">
        <v>15</v>
      </c>
      <c r="F14" s="39">
        <f>IF(E14=0,0,ROUNDDOWN(D14/E14,3))</f>
        <v>13.333</v>
      </c>
      <c r="G14" s="70">
        <v>99</v>
      </c>
      <c r="H14" s="40"/>
      <c r="I14" s="41">
        <f>D14/200*100</f>
        <v>100</v>
      </c>
      <c r="M14" s="53"/>
      <c r="N14" s="55"/>
      <c r="O14" s="55"/>
      <c r="P14" s="53"/>
      <c r="Q14" s="53"/>
    </row>
    <row r="15" spans="1:17" s="42" customFormat="1" ht="22.5" x14ac:dyDescent="0.2">
      <c r="A15" s="36" t="s">
        <v>25</v>
      </c>
      <c r="B15" s="67" t="s">
        <v>54</v>
      </c>
      <c r="C15" s="10">
        <v>0</v>
      </c>
      <c r="D15" s="70">
        <v>77</v>
      </c>
      <c r="E15" s="70">
        <v>17</v>
      </c>
      <c r="F15" s="39">
        <f>IF(E15=0,0,ROUNDDOWN(D15/E15,3))</f>
        <v>4.5289999999999999</v>
      </c>
      <c r="G15" s="70">
        <v>19</v>
      </c>
      <c r="H15" s="40"/>
      <c r="I15" s="41">
        <f>D15/150*100</f>
        <v>51.333333333333329</v>
      </c>
      <c r="M15" s="53"/>
      <c r="N15" s="54"/>
      <c r="O15" s="54"/>
      <c r="P15" s="53"/>
      <c r="Q15" s="53"/>
    </row>
    <row r="16" spans="1:17" s="42" customFormat="1" ht="22.5" x14ac:dyDescent="0.2">
      <c r="A16" s="36" t="s">
        <v>20</v>
      </c>
      <c r="B16" s="78" t="s">
        <v>52</v>
      </c>
      <c r="C16" s="10">
        <v>2</v>
      </c>
      <c r="D16" s="70">
        <v>120</v>
      </c>
      <c r="E16" s="70">
        <v>39</v>
      </c>
      <c r="F16" s="39">
        <f>IF(E16=0,0,ROUNDDOWN(D16/E16,3))</f>
        <v>3.0760000000000001</v>
      </c>
      <c r="G16" s="70">
        <v>13</v>
      </c>
      <c r="H16" s="40"/>
      <c r="I16" s="41">
        <f>D16/120*100</f>
        <v>100</v>
      </c>
      <c r="M16" s="53"/>
      <c r="N16" s="54"/>
      <c r="O16" s="54"/>
      <c r="P16" s="53"/>
      <c r="Q16" s="53"/>
    </row>
    <row r="17" spans="1:17" s="42" customFormat="1" ht="22.5" x14ac:dyDescent="0.2">
      <c r="A17" s="36" t="s">
        <v>21</v>
      </c>
      <c r="B17" s="67" t="s">
        <v>60</v>
      </c>
      <c r="C17" s="10">
        <v>2</v>
      </c>
      <c r="D17" s="70">
        <v>40</v>
      </c>
      <c r="E17" s="70">
        <v>45</v>
      </c>
      <c r="F17" s="39">
        <f>IF(E17=0,0,ROUNDDOWN(D17/E17,3))</f>
        <v>0.88800000000000001</v>
      </c>
      <c r="G17" s="70">
        <v>3</v>
      </c>
      <c r="H17" s="40"/>
      <c r="I17" s="41">
        <f>D17/40*100</f>
        <v>100</v>
      </c>
      <c r="M17" s="53"/>
      <c r="N17" s="55"/>
      <c r="O17" s="55"/>
      <c r="P17" s="53"/>
      <c r="Q17" s="53"/>
    </row>
    <row r="18" spans="1:17" s="42" customFormat="1" ht="22.5" x14ac:dyDescent="0.2">
      <c r="A18" s="69"/>
      <c r="B18" s="69"/>
      <c r="C18" s="10"/>
      <c r="D18" s="70"/>
      <c r="E18" s="70"/>
      <c r="F18" s="39"/>
      <c r="G18" s="70"/>
      <c r="H18" s="40"/>
      <c r="I18" s="41"/>
      <c r="M18" s="53"/>
      <c r="N18" s="53"/>
      <c r="O18" s="53"/>
      <c r="P18" s="53"/>
      <c r="Q18" s="53"/>
    </row>
    <row r="19" spans="1:17" s="42" customFormat="1" ht="22.5" x14ac:dyDescent="0.2">
      <c r="A19" s="11"/>
      <c r="B19" s="44" t="s">
        <v>22</v>
      </c>
      <c r="C19" s="37">
        <f>SUM(C13:C18)</f>
        <v>8</v>
      </c>
      <c r="D19" s="478" t="str">
        <f>ROUNDDOWN(I19,2)&amp;" %"</f>
        <v>90,26 %</v>
      </c>
      <c r="E19" s="479"/>
      <c r="F19" s="479"/>
      <c r="G19" s="480"/>
      <c r="H19" s="40"/>
      <c r="I19" s="41">
        <f>SUM(I13:I17)/5</f>
        <v>90.266666666666666</v>
      </c>
      <c r="M19" s="53"/>
      <c r="N19" s="53"/>
      <c r="O19" s="53"/>
      <c r="P19" s="53"/>
      <c r="Q19" s="53"/>
    </row>
    <row r="20" spans="1:17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7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7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7" s="42" customFormat="1" ht="22.5" x14ac:dyDescent="0.2">
      <c r="A23" s="28"/>
      <c r="B23" s="72" t="s">
        <v>59</v>
      </c>
      <c r="C23" s="29">
        <v>0</v>
      </c>
      <c r="D23" s="28"/>
      <c r="E23" s="28"/>
      <c r="F23" s="30"/>
      <c r="G23" s="28"/>
      <c r="H23" s="28"/>
      <c r="I23" s="21" t="s">
        <v>10</v>
      </c>
      <c r="J23" s="28"/>
    </row>
    <row r="24" spans="1:17" s="47" customFormat="1" x14ac:dyDescent="0.2">
      <c r="A24" s="26" t="s">
        <v>11</v>
      </c>
      <c r="B24" s="25" t="s">
        <v>12</v>
      </c>
      <c r="C24" s="66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7" s="42" customFormat="1" ht="22.5" x14ac:dyDescent="0.2">
      <c r="A25" s="36" t="s">
        <v>18</v>
      </c>
      <c r="B25" s="77" t="s">
        <v>62</v>
      </c>
      <c r="C25" s="37">
        <v>0</v>
      </c>
      <c r="D25" s="70">
        <v>268</v>
      </c>
      <c r="E25" s="70">
        <v>12</v>
      </c>
      <c r="F25" s="39">
        <f>IF(E25=0,0,ROUNDDOWN(D25/E25,3))</f>
        <v>22.332999999999998</v>
      </c>
      <c r="G25" s="70">
        <v>132</v>
      </c>
      <c r="H25" s="40"/>
      <c r="I25" s="41">
        <f>D25/300*100</f>
        <v>89.333333333333329</v>
      </c>
    </row>
    <row r="26" spans="1:17" s="42" customFormat="1" ht="22.5" x14ac:dyDescent="0.2">
      <c r="A26" s="36" t="s">
        <v>19</v>
      </c>
      <c r="B26" s="77" t="s">
        <v>70</v>
      </c>
      <c r="C26" s="10">
        <v>0</v>
      </c>
      <c r="D26" s="70">
        <v>14</v>
      </c>
      <c r="E26" s="70">
        <v>15</v>
      </c>
      <c r="F26" s="39">
        <f>IF(E26=0,0,ROUNDDOWN(D26/E26,3))</f>
        <v>0.93300000000000005</v>
      </c>
      <c r="G26" s="70">
        <v>4</v>
      </c>
      <c r="H26" s="40"/>
      <c r="I26" s="41">
        <f>D26/200*100</f>
        <v>7.0000000000000009</v>
      </c>
    </row>
    <row r="27" spans="1:17" s="42" customFormat="1" ht="22.5" x14ac:dyDescent="0.2">
      <c r="A27" s="36" t="s">
        <v>25</v>
      </c>
      <c r="B27" s="67" t="s">
        <v>64</v>
      </c>
      <c r="C27" s="10">
        <v>2</v>
      </c>
      <c r="D27" s="70">
        <v>150</v>
      </c>
      <c r="E27" s="70">
        <v>17</v>
      </c>
      <c r="F27" s="39">
        <f>IF(E27=0,0,ROUNDDOWN(D27/E27,3))</f>
        <v>8.8230000000000004</v>
      </c>
      <c r="G27" s="70">
        <v>42</v>
      </c>
      <c r="H27" s="40"/>
      <c r="I27" s="41">
        <f>D27/150*100</f>
        <v>100</v>
      </c>
    </row>
    <row r="28" spans="1:17" s="42" customFormat="1" ht="22.5" x14ac:dyDescent="0.2">
      <c r="A28" s="36" t="s">
        <v>20</v>
      </c>
      <c r="B28" s="77" t="s">
        <v>71</v>
      </c>
      <c r="C28" s="10">
        <v>0</v>
      </c>
      <c r="D28" s="70">
        <v>70</v>
      </c>
      <c r="E28" s="70">
        <v>39</v>
      </c>
      <c r="F28" s="39">
        <f>IF(E28=0,0,ROUNDDOWN(D28/E28,3))</f>
        <v>1.794</v>
      </c>
      <c r="G28" s="70">
        <v>10</v>
      </c>
      <c r="H28" s="40"/>
      <c r="I28" s="41">
        <f>D28/120*100</f>
        <v>58.333333333333336</v>
      </c>
    </row>
    <row r="29" spans="1:17" s="42" customFormat="1" ht="22.5" x14ac:dyDescent="0.2">
      <c r="A29" s="36" t="s">
        <v>21</v>
      </c>
      <c r="B29" s="77" t="s">
        <v>72</v>
      </c>
      <c r="C29" s="10">
        <v>0</v>
      </c>
      <c r="D29" s="70">
        <v>33</v>
      </c>
      <c r="E29" s="70">
        <v>45</v>
      </c>
      <c r="F29" s="39">
        <f>IF(E29=0,0,ROUNDDOWN(D29/E29,3))</f>
        <v>0.73299999999999998</v>
      </c>
      <c r="G29" s="70">
        <v>5</v>
      </c>
      <c r="H29" s="40"/>
      <c r="I29" s="41">
        <f>D29/40*100</f>
        <v>82.5</v>
      </c>
    </row>
    <row r="30" spans="1:17" s="42" customFormat="1" ht="22.5" x14ac:dyDescent="0.2">
      <c r="A30" s="69"/>
      <c r="B30" s="69"/>
      <c r="C30" s="10"/>
      <c r="D30" s="70"/>
      <c r="E30" s="70"/>
      <c r="F30" s="39"/>
      <c r="G30" s="70"/>
      <c r="H30" s="40"/>
      <c r="I30" s="41"/>
    </row>
    <row r="31" spans="1:17" s="5" customFormat="1" ht="22.5" x14ac:dyDescent="0.2">
      <c r="A31" s="11"/>
      <c r="B31" s="44" t="s">
        <v>22</v>
      </c>
      <c r="C31" s="37">
        <f>SUM(C25:C30)</f>
        <v>2</v>
      </c>
      <c r="D31" s="478" t="str">
        <f>ROUNDDOWN(I31,2)&amp;" %"</f>
        <v>67,43 %</v>
      </c>
      <c r="E31" s="479"/>
      <c r="F31" s="479"/>
      <c r="G31" s="480"/>
      <c r="H31" s="40"/>
      <c r="I31" s="41">
        <f>SUM(I25:I29)/5</f>
        <v>67.433333333333323</v>
      </c>
    </row>
    <row r="32" spans="1:17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E36" s="50"/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 C23">
    <cfRule type="cellIs" dxfId="41" priority="5" stopIfTrue="1" operator="equal">
      <formula>2</formula>
    </cfRule>
    <cfRule type="cellIs" dxfId="40" priority="6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A5" sqref="A5:I31"/>
    </sheetView>
  </sheetViews>
  <sheetFormatPr baseColWidth="10" defaultColWidth="8" defaultRowHeight="15" x14ac:dyDescent="0.2"/>
  <cols>
    <col min="1" max="1" width="13.8984375" style="49" bestFit="1" customWidth="1"/>
    <col min="2" max="2" width="20.3984375" style="49" customWidth="1"/>
    <col min="3" max="3" width="4.3984375" style="49" customWidth="1"/>
    <col min="4" max="4" width="6" style="49" customWidth="1"/>
    <col min="5" max="5" width="6" style="52" customWidth="1"/>
    <col min="6" max="6" width="9.699218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17" s="2" customFormat="1" x14ac:dyDescent="0.2">
      <c r="A1" s="1"/>
      <c r="E1" s="3"/>
      <c r="I1" s="3"/>
    </row>
    <row r="2" spans="1:17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17" s="12" customFormat="1" ht="22.5" x14ac:dyDescent="0.2">
      <c r="A3" s="10" t="s">
        <v>2</v>
      </c>
      <c r="B3" s="5" t="s">
        <v>3</v>
      </c>
      <c r="E3" s="13"/>
      <c r="G3" s="12">
        <v>10</v>
      </c>
      <c r="I3" s="9"/>
    </row>
    <row r="4" spans="1:17" s="12" customFormat="1" ht="17.25" customHeight="1" x14ac:dyDescent="0.2">
      <c r="A4" s="14"/>
      <c r="B4" s="5"/>
      <c r="E4" s="13"/>
      <c r="I4" s="9"/>
    </row>
    <row r="5" spans="1:17" s="12" customFormat="1" ht="18" x14ac:dyDescent="0.2">
      <c r="E5" s="13"/>
      <c r="I5" s="9"/>
    </row>
    <row r="6" spans="1:17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17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41595</v>
      </c>
      <c r="G7" s="485"/>
      <c r="H7" s="20"/>
      <c r="I7" s="21"/>
    </row>
    <row r="8" spans="1:17" s="23" customFormat="1" ht="20.100000000000001" customHeight="1" x14ac:dyDescent="0.2">
      <c r="E8" s="21"/>
      <c r="I8" s="21"/>
    </row>
    <row r="9" spans="1:17" s="23" customFormat="1" ht="20.100000000000001" customHeight="1" x14ac:dyDescent="0.2">
      <c r="E9" s="21"/>
      <c r="I9" s="21"/>
    </row>
    <row r="10" spans="1:17" s="19" customFormat="1" x14ac:dyDescent="0.2">
      <c r="B10" s="25" t="s">
        <v>8</v>
      </c>
      <c r="C10" s="26" t="s">
        <v>9</v>
      </c>
      <c r="F10" s="27"/>
      <c r="I10" s="18"/>
    </row>
    <row r="11" spans="1:17" s="28" customFormat="1" ht="22.5" x14ac:dyDescent="0.2">
      <c r="B11" s="72" t="s">
        <v>26</v>
      </c>
      <c r="C11" s="29">
        <v>2</v>
      </c>
      <c r="F11" s="30"/>
      <c r="I11" s="21" t="s">
        <v>10</v>
      </c>
      <c r="N11" s="22"/>
      <c r="O11" s="22"/>
    </row>
    <row r="12" spans="1:17" s="35" customFormat="1" x14ac:dyDescent="0.2">
      <c r="A12" s="26" t="s">
        <v>11</v>
      </c>
      <c r="B12" s="25" t="s">
        <v>12</v>
      </c>
      <c r="C12" s="71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  <c r="M12" s="33"/>
      <c r="N12" s="17"/>
      <c r="O12" s="17"/>
      <c r="P12" s="33"/>
      <c r="Q12" s="33"/>
    </row>
    <row r="13" spans="1:17" s="42" customFormat="1" ht="22.5" x14ac:dyDescent="0.2">
      <c r="A13" s="36" t="s">
        <v>18</v>
      </c>
      <c r="B13" s="73" t="s">
        <v>27</v>
      </c>
      <c r="C13" s="37">
        <v>2</v>
      </c>
      <c r="D13" s="75">
        <v>300</v>
      </c>
      <c r="E13" s="75">
        <v>7</v>
      </c>
      <c r="F13" s="39">
        <f>IF(E13=0,0,ROUNDDOWN(D13/E13,3))</f>
        <v>42.856999999999999</v>
      </c>
      <c r="G13" s="75">
        <v>148</v>
      </c>
      <c r="H13" s="40"/>
      <c r="I13" s="41">
        <f>D13/300*100</f>
        <v>100</v>
      </c>
      <c r="M13" s="53"/>
      <c r="N13" s="55"/>
      <c r="O13" s="55"/>
      <c r="P13" s="53"/>
      <c r="Q13" s="53"/>
    </row>
    <row r="14" spans="1:17" s="42" customFormat="1" ht="22.5" x14ac:dyDescent="0.2">
      <c r="A14" s="36" t="s">
        <v>19</v>
      </c>
      <c r="B14" s="73" t="s">
        <v>28</v>
      </c>
      <c r="C14" s="10">
        <v>0</v>
      </c>
      <c r="D14" s="75">
        <v>36</v>
      </c>
      <c r="E14" s="75">
        <v>12</v>
      </c>
      <c r="F14" s="39">
        <f>IF(E14=0,0,ROUNDDOWN(D14/E14,3))</f>
        <v>3</v>
      </c>
      <c r="G14" s="75">
        <v>13</v>
      </c>
      <c r="H14" s="40"/>
      <c r="I14" s="41">
        <f>D14/200*100</f>
        <v>18</v>
      </c>
      <c r="M14" s="53"/>
      <c r="N14" s="55"/>
      <c r="O14" s="55"/>
      <c r="P14" s="53"/>
      <c r="Q14" s="53"/>
    </row>
    <row r="15" spans="1:17" s="42" customFormat="1" ht="22.5" x14ac:dyDescent="0.2">
      <c r="A15" s="36" t="s">
        <v>25</v>
      </c>
      <c r="B15" s="73" t="s">
        <v>29</v>
      </c>
      <c r="C15" s="10">
        <v>0</v>
      </c>
      <c r="D15" s="75">
        <v>94</v>
      </c>
      <c r="E15" s="75">
        <v>20</v>
      </c>
      <c r="F15" s="39">
        <f>IF(E15=0,0,ROUNDDOWN(D15/E15,3))</f>
        <v>4.7</v>
      </c>
      <c r="G15" s="75">
        <v>18</v>
      </c>
      <c r="H15" s="40"/>
      <c r="I15" s="41">
        <f>D15/150*100</f>
        <v>62.666666666666671</v>
      </c>
      <c r="M15" s="53"/>
      <c r="N15" s="54"/>
      <c r="O15" s="54"/>
      <c r="P15" s="53"/>
      <c r="Q15" s="53"/>
    </row>
    <row r="16" spans="1:17" s="42" customFormat="1" ht="22.5" x14ac:dyDescent="0.2">
      <c r="A16" s="36" t="s">
        <v>20</v>
      </c>
      <c r="B16" s="73" t="s">
        <v>30</v>
      </c>
      <c r="C16" s="10">
        <v>2</v>
      </c>
      <c r="D16" s="75">
        <v>120</v>
      </c>
      <c r="E16" s="75">
        <v>3</v>
      </c>
      <c r="F16" s="39">
        <f>IF(E16=0,0,ROUNDDOWN(D16/E16,3))</f>
        <v>40</v>
      </c>
      <c r="G16" s="75" t="s">
        <v>89</v>
      </c>
      <c r="H16" s="40"/>
      <c r="I16" s="41">
        <f>D16/120*100</f>
        <v>100</v>
      </c>
      <c r="M16" s="53"/>
      <c r="N16" s="54"/>
      <c r="O16" s="54"/>
      <c r="P16" s="53"/>
      <c r="Q16" s="53"/>
    </row>
    <row r="17" spans="1:17" s="42" customFormat="1" ht="22.5" x14ac:dyDescent="0.2">
      <c r="A17" s="36" t="s">
        <v>21</v>
      </c>
      <c r="B17" s="73" t="s">
        <v>31</v>
      </c>
      <c r="C17" s="10">
        <v>2</v>
      </c>
      <c r="D17" s="75">
        <v>35</v>
      </c>
      <c r="E17" s="75">
        <v>50</v>
      </c>
      <c r="F17" s="39">
        <f>IF(E17=0,0,ROUNDDOWN(D17/E17,3))</f>
        <v>0.7</v>
      </c>
      <c r="G17" s="75">
        <v>8</v>
      </c>
      <c r="H17" s="40"/>
      <c r="I17" s="41">
        <f>D17/40*100</f>
        <v>87.5</v>
      </c>
      <c r="M17" s="53"/>
      <c r="N17" s="55"/>
      <c r="O17" s="55"/>
      <c r="P17" s="53"/>
      <c r="Q17" s="53"/>
    </row>
    <row r="18" spans="1:17" s="42" customFormat="1" ht="22.5" x14ac:dyDescent="0.2">
      <c r="A18" s="74"/>
      <c r="B18" s="74"/>
      <c r="C18" s="10"/>
      <c r="D18" s="75"/>
      <c r="E18" s="75"/>
      <c r="F18" s="39"/>
      <c r="G18" s="75"/>
      <c r="H18" s="40"/>
      <c r="I18" s="41"/>
      <c r="M18" s="53"/>
      <c r="N18" s="53"/>
      <c r="O18" s="53"/>
      <c r="P18" s="53"/>
      <c r="Q18" s="53"/>
    </row>
    <row r="19" spans="1:17" s="42" customFormat="1" ht="22.5" x14ac:dyDescent="0.2">
      <c r="A19" s="76"/>
      <c r="B19" s="44" t="s">
        <v>22</v>
      </c>
      <c r="C19" s="37">
        <f>SUM(C13:C18)</f>
        <v>6</v>
      </c>
      <c r="D19" s="478" t="str">
        <f>ROUNDDOWN(I19,2)&amp;" %"</f>
        <v>73,63 %</v>
      </c>
      <c r="E19" s="479"/>
      <c r="F19" s="479"/>
      <c r="G19" s="480"/>
      <c r="H19" s="40"/>
      <c r="I19" s="41">
        <f>SUM(I13:I17)/5</f>
        <v>73.63333333333334</v>
      </c>
      <c r="M19" s="53"/>
      <c r="N19" s="53"/>
      <c r="O19" s="53"/>
      <c r="P19" s="53"/>
      <c r="Q19" s="53"/>
    </row>
    <row r="20" spans="1:17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7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7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7" s="42" customFormat="1" ht="22.5" x14ac:dyDescent="0.2">
      <c r="A23" s="28"/>
      <c r="B23" s="72" t="s">
        <v>47</v>
      </c>
      <c r="C23" s="29">
        <v>0</v>
      </c>
      <c r="D23" s="28"/>
      <c r="E23" s="28"/>
      <c r="F23" s="30"/>
      <c r="G23" s="28"/>
      <c r="H23" s="28"/>
      <c r="I23" s="21" t="s">
        <v>10</v>
      </c>
      <c r="J23" s="28"/>
    </row>
    <row r="24" spans="1:17" s="47" customFormat="1" x14ac:dyDescent="0.2">
      <c r="A24" s="26" t="s">
        <v>11</v>
      </c>
      <c r="B24" s="25" t="s">
        <v>12</v>
      </c>
      <c r="C24" s="71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7" s="42" customFormat="1" ht="22.5" x14ac:dyDescent="0.2">
      <c r="A25" s="36" t="s">
        <v>18</v>
      </c>
      <c r="B25" s="73" t="s">
        <v>63</v>
      </c>
      <c r="C25" s="37">
        <v>0</v>
      </c>
      <c r="D25" s="75">
        <v>237</v>
      </c>
      <c r="E25" s="75">
        <v>7</v>
      </c>
      <c r="F25" s="39">
        <f>IF(E25=0,0,ROUNDDOWN(D25/E25,3))</f>
        <v>33.856999999999999</v>
      </c>
      <c r="G25" s="75">
        <v>175</v>
      </c>
      <c r="H25" s="40"/>
      <c r="I25" s="41">
        <f>D25/300*100</f>
        <v>79</v>
      </c>
    </row>
    <row r="26" spans="1:17" s="42" customFormat="1" ht="22.5" x14ac:dyDescent="0.2">
      <c r="A26" s="36" t="s">
        <v>19</v>
      </c>
      <c r="B26" s="79" t="s">
        <v>53</v>
      </c>
      <c r="C26" s="10">
        <v>2</v>
      </c>
      <c r="D26" s="75">
        <v>200</v>
      </c>
      <c r="E26" s="75">
        <v>12</v>
      </c>
      <c r="F26" s="39">
        <f>IF(E26=0,0,ROUNDDOWN(D26/E26,3))</f>
        <v>16.666</v>
      </c>
      <c r="G26" s="75">
        <v>44</v>
      </c>
      <c r="H26" s="40"/>
      <c r="I26" s="41">
        <f>D26/200*100</f>
        <v>100</v>
      </c>
    </row>
    <row r="27" spans="1:17" s="42" customFormat="1" ht="22.5" x14ac:dyDescent="0.2">
      <c r="A27" s="36" t="s">
        <v>25</v>
      </c>
      <c r="B27" s="79" t="s">
        <v>54</v>
      </c>
      <c r="C27" s="10">
        <v>2</v>
      </c>
      <c r="D27" s="75">
        <v>96</v>
      </c>
      <c r="E27" s="75">
        <v>20</v>
      </c>
      <c r="F27" s="39">
        <f>IF(E27=0,0,ROUNDDOWN(D27/E27,3))</f>
        <v>4.8</v>
      </c>
      <c r="G27" s="75">
        <v>26</v>
      </c>
      <c r="H27" s="40"/>
      <c r="I27" s="41">
        <f>D27/150*100</f>
        <v>64</v>
      </c>
    </row>
    <row r="28" spans="1:17" s="42" customFormat="1" ht="22.5" x14ac:dyDescent="0.2">
      <c r="A28" s="36" t="s">
        <v>20</v>
      </c>
      <c r="B28" s="79" t="s">
        <v>52</v>
      </c>
      <c r="C28" s="10">
        <v>0</v>
      </c>
      <c r="D28" s="75">
        <v>4</v>
      </c>
      <c r="E28" s="75">
        <v>3</v>
      </c>
      <c r="F28" s="39">
        <f>IF(E28=0,0,ROUNDDOWN(D28/E28,3))</f>
        <v>1.333</v>
      </c>
      <c r="G28" s="75">
        <v>2</v>
      </c>
      <c r="H28" s="40"/>
      <c r="I28" s="41">
        <f>D28/120*100</f>
        <v>3.3333333333333335</v>
      </c>
    </row>
    <row r="29" spans="1:17" s="42" customFormat="1" ht="22.5" x14ac:dyDescent="0.2">
      <c r="A29" s="36" t="s">
        <v>21</v>
      </c>
      <c r="B29" s="73" t="s">
        <v>60</v>
      </c>
      <c r="C29" s="10">
        <v>0</v>
      </c>
      <c r="D29" s="75">
        <v>33</v>
      </c>
      <c r="E29" s="75">
        <v>50</v>
      </c>
      <c r="F29" s="39">
        <f>IF(E29=0,0,ROUNDDOWN(D29/E29,3))</f>
        <v>0.66</v>
      </c>
      <c r="G29" s="75">
        <v>5</v>
      </c>
      <c r="H29" s="40"/>
      <c r="I29" s="41">
        <f>D29/40*100</f>
        <v>82.5</v>
      </c>
    </row>
    <row r="30" spans="1:17" s="42" customFormat="1" ht="22.5" x14ac:dyDescent="0.2">
      <c r="A30" s="74"/>
      <c r="B30" s="74"/>
      <c r="C30" s="10"/>
      <c r="D30" s="75"/>
      <c r="E30" s="75"/>
      <c r="F30" s="39"/>
      <c r="G30" s="75"/>
      <c r="H30" s="40"/>
      <c r="I30" s="41"/>
    </row>
    <row r="31" spans="1:17" s="5" customFormat="1" ht="22.5" x14ac:dyDescent="0.2">
      <c r="A31" s="76"/>
      <c r="B31" s="44" t="s">
        <v>22</v>
      </c>
      <c r="C31" s="37">
        <f>SUM(C25:C30)</f>
        <v>4</v>
      </c>
      <c r="D31" s="478" t="str">
        <f>ROUNDDOWN(I31,2)&amp;" %"</f>
        <v>65,76 %</v>
      </c>
      <c r="E31" s="479"/>
      <c r="F31" s="479"/>
      <c r="G31" s="480"/>
      <c r="H31" s="40"/>
      <c r="I31" s="41">
        <f>SUM(I25:I29)/5</f>
        <v>65.76666666666668</v>
      </c>
    </row>
    <row r="32" spans="1:17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E36" s="50"/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">
    <cfRule type="cellIs" dxfId="19" priority="3" stopIfTrue="1" operator="equal">
      <formula>2</formula>
    </cfRule>
    <cfRule type="cellIs" dxfId="18" priority="4" stopIfTrue="1" operator="equal">
      <formula>0</formula>
    </cfRule>
  </conditionalFormatting>
  <conditionalFormatting sqref="C23">
    <cfRule type="cellIs" dxfId="17" priority="1" stopIfTrue="1" operator="equal">
      <formula>2</formula>
    </cfRule>
    <cfRule type="cellIs" dxfId="16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172"/>
  <sheetViews>
    <sheetView showGridLines="0" topLeftCell="F2" workbookViewId="0">
      <selection activeCell="AE10" sqref="AE10"/>
    </sheetView>
  </sheetViews>
  <sheetFormatPr baseColWidth="10" defaultColWidth="6.3984375" defaultRowHeight="12.75" x14ac:dyDescent="0.2"/>
  <cols>
    <col min="1" max="1" width="23.09765625" style="93" customWidth="1"/>
    <col min="2" max="2" width="23.09765625" style="83" customWidth="1"/>
    <col min="3" max="3" width="3.69921875" style="83" customWidth="1"/>
    <col min="4" max="4" width="3.09765625" style="83" bestFit="1" customWidth="1"/>
    <col min="5" max="5" width="3.3984375" style="92" customWidth="1"/>
    <col min="6" max="6" width="3.09765625" style="83" bestFit="1" customWidth="1"/>
    <col min="7" max="7" width="4.3984375" style="92" bestFit="1" customWidth="1"/>
    <col min="8" max="9" width="3.09765625" style="83" bestFit="1" customWidth="1"/>
    <col min="10" max="10" width="23.09765625" style="83" customWidth="1"/>
    <col min="11" max="11" width="2.69921875" style="83" customWidth="1"/>
    <col min="12" max="12" width="5.296875" style="91" customWidth="1"/>
    <col min="13" max="13" width="3" style="90" customWidth="1"/>
    <col min="14" max="14" width="3" style="83" customWidth="1"/>
    <col min="15" max="16" width="3" style="90" customWidth="1"/>
    <col min="17" max="17" width="3" style="83" customWidth="1"/>
    <col min="18" max="19" width="3" style="90" customWidth="1"/>
    <col min="20" max="20" width="3" style="83" customWidth="1"/>
    <col min="21" max="22" width="3" style="90" customWidth="1"/>
    <col min="23" max="23" width="3" style="83" customWidth="1"/>
    <col min="24" max="25" width="3" style="90" customWidth="1"/>
    <col min="26" max="26" width="3" style="83" customWidth="1"/>
    <col min="27" max="27" width="3" style="90" customWidth="1"/>
    <col min="28" max="28" width="3.8984375" style="84" customWidth="1"/>
    <col min="29" max="29" width="4.8984375" style="89" customWidth="1"/>
    <col min="30" max="30" width="7.296875" style="84" customWidth="1"/>
    <col min="31" max="31" width="4.296875" style="89" customWidth="1"/>
    <col min="32" max="32" width="2.09765625" style="88" customWidth="1"/>
    <col min="33" max="33" width="2.09765625" style="87" customWidth="1"/>
    <col min="34" max="34" width="4.296875" style="86" customWidth="1"/>
    <col min="35" max="35" width="5.59765625" style="85" customWidth="1"/>
    <col min="36" max="36" width="2.8984375" style="84" customWidth="1"/>
    <col min="37" max="38" width="2" style="84" customWidth="1"/>
    <col min="39" max="16384" width="6.3984375" style="83"/>
  </cols>
  <sheetData>
    <row r="1" spans="1:49" ht="45" x14ac:dyDescent="0.6">
      <c r="C1" s="243">
        <v>800000</v>
      </c>
      <c r="D1" s="243">
        <v>800000</v>
      </c>
      <c r="E1" s="236">
        <v>800000</v>
      </c>
      <c r="F1" s="243">
        <v>800000</v>
      </c>
      <c r="G1" s="236">
        <v>800000</v>
      </c>
      <c r="H1" s="243">
        <v>800000</v>
      </c>
      <c r="I1" s="243">
        <v>800000</v>
      </c>
      <c r="L1" s="514" t="s">
        <v>46</v>
      </c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  <c r="AF1" s="242"/>
      <c r="AG1" s="242"/>
      <c r="AH1" s="242"/>
      <c r="AI1" s="242"/>
      <c r="AJ1" s="242"/>
      <c r="AK1" s="242"/>
    </row>
    <row r="2" spans="1:49" ht="30" x14ac:dyDescent="0.4">
      <c r="B2" s="115" t="s">
        <v>32</v>
      </c>
      <c r="C2" s="240"/>
      <c r="D2" s="241" t="s">
        <v>33</v>
      </c>
      <c r="E2" s="240"/>
      <c r="J2" s="239" t="s">
        <v>34</v>
      </c>
      <c r="K2" s="238"/>
      <c r="L2" s="515" t="s">
        <v>78</v>
      </c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237"/>
      <c r="AG2" s="237"/>
      <c r="AH2" s="237"/>
      <c r="AI2" s="237"/>
      <c r="AJ2" s="237"/>
      <c r="AK2" s="237"/>
    </row>
    <row r="3" spans="1:49" ht="30" x14ac:dyDescent="0.4">
      <c r="G3" s="236"/>
      <c r="J3" s="98"/>
      <c r="K3" s="235"/>
      <c r="L3" s="515" t="s">
        <v>69</v>
      </c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</row>
    <row r="4" spans="1:49" s="217" customFormat="1" ht="36.75" customHeight="1" thickBot="1" x14ac:dyDescent="0.3">
      <c r="A4" s="160"/>
      <c r="B4" s="234" t="s">
        <v>35</v>
      </c>
      <c r="C4" s="231" t="s">
        <v>36</v>
      </c>
      <c r="D4" s="230" t="s">
        <v>17</v>
      </c>
      <c r="E4" s="232" t="s">
        <v>37</v>
      </c>
      <c r="F4" s="233" t="s">
        <v>15</v>
      </c>
      <c r="G4" s="232" t="s">
        <v>37</v>
      </c>
      <c r="H4" s="231" t="s">
        <v>17</v>
      </c>
      <c r="I4" s="230" t="s">
        <v>36</v>
      </c>
      <c r="J4" s="229" t="s">
        <v>35</v>
      </c>
      <c r="L4" s="228"/>
      <c r="M4" s="516" t="str">
        <f>L6</f>
        <v>WBA</v>
      </c>
      <c r="N4" s="516"/>
      <c r="O4" s="516"/>
      <c r="P4" s="516" t="str">
        <f>L9</f>
        <v>AUG</v>
      </c>
      <c r="Q4" s="516"/>
      <c r="R4" s="516"/>
      <c r="S4" s="516" t="str">
        <f>L12</f>
        <v>POT</v>
      </c>
      <c r="T4" s="516"/>
      <c r="U4" s="516"/>
      <c r="V4" s="517" t="str">
        <f>L15</f>
        <v>BIG</v>
      </c>
      <c r="W4" s="517"/>
      <c r="X4" s="517"/>
      <c r="Y4" s="516" t="str">
        <f>L18</f>
        <v>GBK</v>
      </c>
      <c r="Z4" s="516"/>
      <c r="AA4" s="516"/>
      <c r="AB4" s="226" t="s">
        <v>9</v>
      </c>
      <c r="AC4" s="226" t="s">
        <v>57</v>
      </c>
      <c r="AD4" s="227" t="s">
        <v>10</v>
      </c>
      <c r="AE4" s="227" t="s">
        <v>39</v>
      </c>
      <c r="AF4" s="225"/>
      <c r="AG4" s="224"/>
      <c r="AH4" s="223" t="s">
        <v>40</v>
      </c>
      <c r="AI4" s="222" t="s">
        <v>41</v>
      </c>
      <c r="AJ4" s="221" t="s">
        <v>42</v>
      </c>
      <c r="AK4" s="221" t="s">
        <v>43</v>
      </c>
      <c r="AL4" s="220"/>
      <c r="AM4" s="219" t="s">
        <v>44</v>
      </c>
      <c r="AO4" s="218"/>
      <c r="AP4" s="218"/>
      <c r="AQ4" s="218"/>
      <c r="AU4" s="218"/>
      <c r="AV4" s="218"/>
      <c r="AW4" s="218"/>
    </row>
    <row r="5" spans="1:49" s="141" customFormat="1" ht="26.1" customHeight="1" x14ac:dyDescent="0.2">
      <c r="A5" s="197" t="s">
        <v>26</v>
      </c>
      <c r="B5" s="186" t="str">
        <f>A6</f>
        <v>POT</v>
      </c>
      <c r="C5" s="185"/>
      <c r="D5" s="184"/>
      <c r="E5" s="182" t="str">
        <f t="shared" ref="E5:E16" si="0">IF(F5&gt;0,(INT(1000*C5/F5)/1000),"")</f>
        <v/>
      </c>
      <c r="F5" s="183"/>
      <c r="G5" s="182" t="str">
        <f t="shared" ref="G5:G16" si="1">IF(F5&gt;0,(INT(1000*I5/F5)/1000),"")</f>
        <v/>
      </c>
      <c r="H5" s="181"/>
      <c r="I5" s="180"/>
      <c r="J5" s="179" t="str">
        <f>A5</f>
        <v>WBA</v>
      </c>
      <c r="L5" s="216"/>
      <c r="M5" s="215"/>
      <c r="N5" s="214"/>
      <c r="O5" s="211"/>
      <c r="P5" s="213" t="s">
        <v>51</v>
      </c>
      <c r="Q5" s="210"/>
      <c r="R5" s="212">
        <v>6</v>
      </c>
      <c r="S5" s="213" t="s">
        <v>51</v>
      </c>
      <c r="T5" s="210"/>
      <c r="U5" s="212">
        <v>4</v>
      </c>
      <c r="V5" s="213" t="s">
        <v>51</v>
      </c>
      <c r="W5" s="210"/>
      <c r="X5" s="212">
        <v>4</v>
      </c>
      <c r="Y5" s="210" t="s">
        <v>51</v>
      </c>
      <c r="Z5" s="209"/>
      <c r="AA5" s="477">
        <v>6</v>
      </c>
      <c r="AB5" s="208"/>
      <c r="AC5" s="207"/>
      <c r="AD5" s="206"/>
      <c r="AE5" s="205"/>
      <c r="AF5" s="204"/>
      <c r="AG5" s="203"/>
      <c r="AH5" s="202"/>
      <c r="AI5" s="161">
        <f>K2</f>
        <v>0</v>
      </c>
      <c r="AJ5" s="201">
        <f>K2</f>
        <v>0</v>
      </c>
      <c r="AK5" s="200">
        <f>C2</f>
        <v>0</v>
      </c>
      <c r="AL5" s="199">
        <f>E2</f>
        <v>0</v>
      </c>
    </row>
    <row r="6" spans="1:49" ht="26.1" customHeight="1" x14ac:dyDescent="0.4">
      <c r="A6" s="197" t="s">
        <v>59</v>
      </c>
      <c r="B6" s="186" t="str">
        <f>A7</f>
        <v>BIG</v>
      </c>
      <c r="C6" s="185"/>
      <c r="D6" s="184"/>
      <c r="E6" s="182" t="str">
        <f t="shared" si="0"/>
        <v/>
      </c>
      <c r="F6" s="183"/>
      <c r="G6" s="182" t="str">
        <f t="shared" si="1"/>
        <v/>
      </c>
      <c r="H6" s="181"/>
      <c r="I6" s="180"/>
      <c r="J6" s="179" t="str">
        <f>A5</f>
        <v>WBA</v>
      </c>
      <c r="K6" s="124"/>
      <c r="L6" s="159" t="str">
        <f>A5</f>
        <v>WBA</v>
      </c>
      <c r="M6" s="190"/>
      <c r="N6" s="151"/>
      <c r="O6" s="156"/>
      <c r="P6" s="157"/>
      <c r="Q6" s="154">
        <v>2</v>
      </c>
      <c r="R6" s="153"/>
      <c r="S6" s="157"/>
      <c r="T6" s="154">
        <v>0</v>
      </c>
      <c r="U6" s="153"/>
      <c r="V6" s="157"/>
      <c r="W6" s="154">
        <v>0</v>
      </c>
      <c r="X6" s="153"/>
      <c r="Y6" s="121"/>
      <c r="Z6" s="151">
        <v>2</v>
      </c>
      <c r="AA6" s="150"/>
      <c r="AB6" s="149">
        <f>SUM(N6:Z6)</f>
        <v>4</v>
      </c>
      <c r="AC6" s="143">
        <f>SUM(M5:AA5)</f>
        <v>20</v>
      </c>
      <c r="AD6" s="187">
        <f>AVERAGE(M7:AA7)</f>
        <v>0.81380000000000008</v>
      </c>
      <c r="AE6" s="148">
        <v>4</v>
      </c>
      <c r="AF6" s="147" t="e">
        <f>IF(#REF!&lt;$C$2,"ê","")</f>
        <v>#REF!</v>
      </c>
      <c r="AG6" s="146"/>
      <c r="AH6" s="145" t="e">
        <f>IF(#REF!&gt;AL5,"Ü",AB6+#REF!/AI5)</f>
        <v>#REF!</v>
      </c>
      <c r="AI6" s="144" t="e">
        <f>AB6+#REF!/AI5</f>
        <v>#REF!</v>
      </c>
      <c r="AJ6" s="143">
        <f>AJ5</f>
        <v>0</v>
      </c>
      <c r="AK6" s="143">
        <f>AK5</f>
        <v>0</v>
      </c>
      <c r="AL6" s="143">
        <f>AL5</f>
        <v>0</v>
      </c>
      <c r="AM6" s="142">
        <f>COUNT(N6:AA6)</f>
        <v>4</v>
      </c>
    </row>
    <row r="7" spans="1:49" s="93" customFormat="1" ht="26.1" customHeight="1" x14ac:dyDescent="0.4">
      <c r="A7" s="197" t="s">
        <v>48</v>
      </c>
      <c r="B7" s="186" t="str">
        <f>B6</f>
        <v>BIG</v>
      </c>
      <c r="C7" s="185"/>
      <c r="D7" s="184"/>
      <c r="E7" s="182" t="str">
        <f t="shared" si="0"/>
        <v/>
      </c>
      <c r="F7" s="183"/>
      <c r="G7" s="182" t="str">
        <f t="shared" si="1"/>
        <v/>
      </c>
      <c r="H7" s="181"/>
      <c r="I7" s="180"/>
      <c r="J7" s="179" t="str">
        <f>A6</f>
        <v>POT</v>
      </c>
      <c r="K7" s="140"/>
      <c r="L7" s="139"/>
      <c r="M7" s="198" t="s">
        <v>45</v>
      </c>
      <c r="N7" s="176" t="s">
        <v>45</v>
      </c>
      <c r="O7" s="175"/>
      <c r="P7" s="505">
        <v>0.73629999999999995</v>
      </c>
      <c r="Q7" s="503"/>
      <c r="R7" s="504"/>
      <c r="S7" s="505">
        <v>0.75929999999999997</v>
      </c>
      <c r="T7" s="503"/>
      <c r="U7" s="504"/>
      <c r="V7" s="505">
        <v>0.86829999999999996</v>
      </c>
      <c r="W7" s="503"/>
      <c r="X7" s="504"/>
      <c r="Y7" s="487">
        <v>0.89129999999999998</v>
      </c>
      <c r="Z7" s="488"/>
      <c r="AA7" s="489"/>
      <c r="AB7" s="174"/>
      <c r="AC7" s="173"/>
      <c r="AD7" s="172"/>
      <c r="AE7" s="171"/>
      <c r="AF7" s="147"/>
      <c r="AG7" s="130"/>
      <c r="AH7" s="129"/>
      <c r="AI7" s="128"/>
      <c r="AJ7" s="127"/>
      <c r="AK7" s="126"/>
      <c r="AL7" s="125"/>
    </row>
    <row r="8" spans="1:49" s="141" customFormat="1" ht="26.1" customHeight="1" x14ac:dyDescent="0.4">
      <c r="A8" s="197" t="s">
        <v>47</v>
      </c>
      <c r="B8" s="186" t="str">
        <f>A8</f>
        <v>AUG</v>
      </c>
      <c r="C8" s="185"/>
      <c r="D8" s="184"/>
      <c r="E8" s="182" t="str">
        <f t="shared" si="0"/>
        <v/>
      </c>
      <c r="F8" s="183"/>
      <c r="G8" s="182" t="str">
        <f t="shared" si="1"/>
        <v/>
      </c>
      <c r="H8" s="181"/>
      <c r="I8" s="180"/>
      <c r="J8" s="179" t="str">
        <f>A5</f>
        <v>WBA</v>
      </c>
      <c r="K8" s="140"/>
      <c r="L8" s="139"/>
      <c r="M8" s="507" t="s">
        <v>50</v>
      </c>
      <c r="N8" s="508"/>
      <c r="O8" s="170">
        <v>4</v>
      </c>
      <c r="P8" s="169"/>
      <c r="Q8" s="168"/>
      <c r="R8" s="196"/>
      <c r="S8" s="509" t="s">
        <v>50</v>
      </c>
      <c r="T8" s="508"/>
      <c r="U8" s="170">
        <v>8</v>
      </c>
      <c r="V8" s="509" t="s">
        <v>50</v>
      </c>
      <c r="W8" s="508"/>
      <c r="X8" s="170">
        <v>5</v>
      </c>
      <c r="Y8" s="469" t="s">
        <v>51</v>
      </c>
      <c r="Z8" s="470"/>
      <c r="AA8" s="471">
        <v>8</v>
      </c>
      <c r="AB8" s="166"/>
      <c r="AC8" s="165"/>
      <c r="AD8" s="164"/>
      <c r="AE8" s="163"/>
      <c r="AF8" s="147"/>
      <c r="AG8" s="130"/>
      <c r="AH8" s="161"/>
      <c r="AI8" s="161">
        <f>AI5</f>
        <v>0</v>
      </c>
      <c r="AJ8" s="161">
        <f>AJ5</f>
        <v>0</v>
      </c>
      <c r="AK8" s="161">
        <f>AK5</f>
        <v>0</v>
      </c>
      <c r="AL8" s="161">
        <f>AL5</f>
        <v>0</v>
      </c>
    </row>
    <row r="9" spans="1:49" ht="26.1" customHeight="1" x14ac:dyDescent="0.4">
      <c r="A9" s="197" t="s">
        <v>49</v>
      </c>
      <c r="B9" s="186" t="str">
        <f>B8</f>
        <v>AUG</v>
      </c>
      <c r="C9" s="185"/>
      <c r="D9" s="184"/>
      <c r="E9" s="182" t="str">
        <f t="shared" si="0"/>
        <v/>
      </c>
      <c r="F9" s="183"/>
      <c r="G9" s="182" t="str">
        <f t="shared" si="1"/>
        <v/>
      </c>
      <c r="H9" s="181"/>
      <c r="I9" s="180"/>
      <c r="J9" s="179" t="str">
        <f>A6</f>
        <v>POT</v>
      </c>
      <c r="K9" s="124"/>
      <c r="L9" s="159" t="s">
        <v>47</v>
      </c>
      <c r="M9" s="158"/>
      <c r="N9" s="154">
        <v>0</v>
      </c>
      <c r="O9" s="153"/>
      <c r="P9" s="152"/>
      <c r="Q9" s="151"/>
      <c r="R9" s="156"/>
      <c r="S9" s="157"/>
      <c r="T9" s="154">
        <v>2</v>
      </c>
      <c r="U9" s="153"/>
      <c r="V9" s="155"/>
      <c r="W9" s="154">
        <v>1</v>
      </c>
      <c r="X9" s="153"/>
      <c r="Y9" s="152"/>
      <c r="Z9" s="151">
        <v>2</v>
      </c>
      <c r="AA9" s="150"/>
      <c r="AB9" s="149">
        <f>SUM(N9:Z9)</f>
        <v>5</v>
      </c>
      <c r="AC9" s="143">
        <f>SUM(M8:AA8)</f>
        <v>25</v>
      </c>
      <c r="AD9" s="187">
        <f>AVERAGE(M10:AA10)</f>
        <v>0.83455000000000001</v>
      </c>
      <c r="AE9" s="148">
        <v>2</v>
      </c>
      <c r="AF9" s="147" t="e">
        <f>IF(#REF!&lt;$C$2,"ê","")</f>
        <v>#REF!</v>
      </c>
      <c r="AG9" s="146"/>
      <c r="AH9" s="145" t="e">
        <f>IF(#REF!&gt;AL8,"Ü",AB9+#REF!/AJ9)</f>
        <v>#REF!</v>
      </c>
      <c r="AI9" s="144" t="e">
        <f>AB9+#REF!/AI8</f>
        <v>#REF!</v>
      </c>
      <c r="AJ9" s="143">
        <f>AJ8</f>
        <v>0</v>
      </c>
      <c r="AK9" s="143">
        <f>AK8</f>
        <v>0</v>
      </c>
      <c r="AL9" s="143">
        <f>AL8</f>
        <v>0</v>
      </c>
      <c r="AM9" s="142">
        <f>COUNT(N9:AA9)</f>
        <v>4</v>
      </c>
    </row>
    <row r="10" spans="1:49" s="93" customFormat="1" ht="26.1" customHeight="1" x14ac:dyDescent="0.2">
      <c r="A10" s="197" t="s">
        <v>65</v>
      </c>
      <c r="B10" s="186" t="str">
        <f>B9</f>
        <v>AUG</v>
      </c>
      <c r="C10" s="185"/>
      <c r="D10" s="184"/>
      <c r="E10" s="182" t="str">
        <f t="shared" si="0"/>
        <v/>
      </c>
      <c r="F10" s="183"/>
      <c r="G10" s="182" t="str">
        <f t="shared" si="1"/>
        <v/>
      </c>
      <c r="H10" s="181"/>
      <c r="I10" s="180"/>
      <c r="J10" s="179" t="str">
        <f>A7</f>
        <v>BIG</v>
      </c>
      <c r="K10" s="140"/>
      <c r="L10" s="139"/>
      <c r="M10" s="512">
        <v>0.65759999999999996</v>
      </c>
      <c r="N10" s="513"/>
      <c r="O10" s="504"/>
      <c r="P10" s="195" t="s">
        <v>45</v>
      </c>
      <c r="Q10" s="176" t="s">
        <v>45</v>
      </c>
      <c r="R10" s="175"/>
      <c r="S10" s="505">
        <v>0.90259999999999996</v>
      </c>
      <c r="T10" s="503"/>
      <c r="U10" s="504"/>
      <c r="V10" s="503">
        <v>0.88600000000000001</v>
      </c>
      <c r="W10" s="503"/>
      <c r="X10" s="503"/>
      <c r="Y10" s="487">
        <v>0.89200000000000002</v>
      </c>
      <c r="Z10" s="488"/>
      <c r="AA10" s="489"/>
      <c r="AB10" s="174"/>
      <c r="AC10" s="173"/>
      <c r="AD10" s="172"/>
      <c r="AE10" s="171"/>
      <c r="AF10" s="131"/>
      <c r="AG10" s="130"/>
      <c r="AH10" s="129"/>
      <c r="AI10" s="128"/>
      <c r="AJ10" s="127"/>
      <c r="AK10" s="126"/>
      <c r="AL10" s="125"/>
    </row>
    <row r="11" spans="1:49" s="141" customFormat="1" ht="26.1" customHeight="1" x14ac:dyDescent="0.2">
      <c r="A11" s="160"/>
      <c r="B11" s="186" t="str">
        <f>A9</f>
        <v>BCE</v>
      </c>
      <c r="C11" s="185"/>
      <c r="D11" s="184"/>
      <c r="E11" s="182" t="str">
        <f t="shared" si="0"/>
        <v/>
      </c>
      <c r="F11" s="183"/>
      <c r="G11" s="182" t="str">
        <f t="shared" si="1"/>
        <v/>
      </c>
      <c r="H11" s="181"/>
      <c r="I11" s="180"/>
      <c r="J11" s="179" t="str">
        <f>A5</f>
        <v>WBA</v>
      </c>
      <c r="K11" s="140"/>
      <c r="L11" s="139"/>
      <c r="M11" s="507" t="s">
        <v>50</v>
      </c>
      <c r="N11" s="508"/>
      <c r="O11" s="170">
        <v>6</v>
      </c>
      <c r="P11" s="509" t="s">
        <v>50</v>
      </c>
      <c r="Q11" s="508"/>
      <c r="R11" s="170">
        <v>2</v>
      </c>
      <c r="S11" s="169"/>
      <c r="T11" s="168"/>
      <c r="U11" s="196"/>
      <c r="V11" s="509" t="s">
        <v>50</v>
      </c>
      <c r="W11" s="508"/>
      <c r="X11" s="170">
        <v>6</v>
      </c>
      <c r="Y11" s="469" t="s">
        <v>51</v>
      </c>
      <c r="Z11" s="470"/>
      <c r="AA11" s="471">
        <v>8</v>
      </c>
      <c r="AB11" s="166"/>
      <c r="AC11" s="165"/>
      <c r="AD11" s="164"/>
      <c r="AE11" s="163"/>
      <c r="AF11" s="131"/>
      <c r="AG11" s="130"/>
      <c r="AH11" s="162"/>
      <c r="AI11" s="161">
        <f>AI8</f>
        <v>0</v>
      </c>
      <c r="AJ11" s="161">
        <f>AJ8</f>
        <v>0</v>
      </c>
      <c r="AK11" s="161">
        <f>AK8</f>
        <v>0</v>
      </c>
      <c r="AL11" s="161">
        <f>AL8</f>
        <v>0</v>
      </c>
    </row>
    <row r="12" spans="1:49" ht="26.1" customHeight="1" x14ac:dyDescent="0.4">
      <c r="A12" s="160"/>
      <c r="B12" s="186" t="str">
        <f>B11</f>
        <v>BCE</v>
      </c>
      <c r="C12" s="185"/>
      <c r="D12" s="184"/>
      <c r="E12" s="182" t="str">
        <f t="shared" si="0"/>
        <v/>
      </c>
      <c r="F12" s="183"/>
      <c r="G12" s="182" t="str">
        <f t="shared" si="1"/>
        <v/>
      </c>
      <c r="H12" s="181"/>
      <c r="I12" s="180"/>
      <c r="J12" s="179" t="str">
        <f>A6</f>
        <v>POT</v>
      </c>
      <c r="K12" s="124"/>
      <c r="L12" s="159" t="s">
        <v>59</v>
      </c>
      <c r="M12" s="158"/>
      <c r="N12" s="154">
        <v>2</v>
      </c>
      <c r="O12" s="153"/>
      <c r="P12" s="157"/>
      <c r="Q12" s="154">
        <v>0</v>
      </c>
      <c r="R12" s="153"/>
      <c r="S12" s="152"/>
      <c r="T12" s="151"/>
      <c r="U12" s="156"/>
      <c r="V12" s="121"/>
      <c r="W12" s="151">
        <v>2</v>
      </c>
      <c r="X12" s="189"/>
      <c r="Y12" s="152"/>
      <c r="Z12" s="151">
        <v>2</v>
      </c>
      <c r="AA12" s="150"/>
      <c r="AB12" s="149">
        <f>SUM(N12:Z12)</f>
        <v>6</v>
      </c>
      <c r="AC12" s="143">
        <f>SUM(M11:AA11)</f>
        <v>22</v>
      </c>
      <c r="AD12" s="187">
        <f>AVERAGE(M13:AA13)</f>
        <v>0.70962499999999995</v>
      </c>
      <c r="AE12" s="148">
        <v>1</v>
      </c>
      <c r="AF12" s="147" t="e">
        <f>IF(#REF!&lt;$C$2,"ê","")</f>
        <v>#REF!</v>
      </c>
      <c r="AG12" s="146"/>
      <c r="AH12" s="145" t="e">
        <f>IF(#REF!&gt;AL11,"Ü",AB12+#REF!/AJ12)</f>
        <v>#REF!</v>
      </c>
      <c r="AI12" s="144" t="e">
        <f>AB12+#REF!/AI11</f>
        <v>#REF!</v>
      </c>
      <c r="AJ12" s="143">
        <f>AJ11</f>
        <v>0</v>
      </c>
      <c r="AK12" s="143">
        <f>AK11</f>
        <v>0</v>
      </c>
      <c r="AL12" s="143">
        <f>AL11</f>
        <v>0</v>
      </c>
      <c r="AM12" s="142">
        <f>COUNT(N12:AA12)</f>
        <v>4</v>
      </c>
    </row>
    <row r="13" spans="1:49" s="93" customFormat="1" ht="26.1" customHeight="1" x14ac:dyDescent="0.2">
      <c r="A13" s="160"/>
      <c r="B13" s="186" t="str">
        <f>B12</f>
        <v>BCE</v>
      </c>
      <c r="C13" s="185"/>
      <c r="D13" s="184"/>
      <c r="E13" s="182" t="str">
        <f t="shared" si="0"/>
        <v/>
      </c>
      <c r="F13" s="183"/>
      <c r="G13" s="182" t="str">
        <f t="shared" si="1"/>
        <v/>
      </c>
      <c r="H13" s="181"/>
      <c r="I13" s="180"/>
      <c r="J13" s="179" t="str">
        <f>A7</f>
        <v>BIG</v>
      </c>
      <c r="K13" s="140"/>
      <c r="L13" s="139"/>
      <c r="M13" s="502">
        <v>0.63859999999999995</v>
      </c>
      <c r="N13" s="503"/>
      <c r="O13" s="504"/>
      <c r="P13" s="505">
        <v>0.67430000000000001</v>
      </c>
      <c r="Q13" s="503"/>
      <c r="R13" s="504"/>
      <c r="S13" s="195" t="s">
        <v>45</v>
      </c>
      <c r="T13" s="176" t="s">
        <v>45</v>
      </c>
      <c r="U13" s="175"/>
      <c r="V13" s="505">
        <v>0.75629999999999997</v>
      </c>
      <c r="W13" s="503"/>
      <c r="X13" s="504"/>
      <c r="Y13" s="505">
        <v>0.76929999999999998</v>
      </c>
      <c r="Z13" s="503"/>
      <c r="AA13" s="506"/>
      <c r="AB13" s="174"/>
      <c r="AC13" s="173"/>
      <c r="AD13" s="172"/>
      <c r="AE13" s="171"/>
      <c r="AF13" s="131"/>
      <c r="AG13" s="130"/>
      <c r="AH13" s="129"/>
      <c r="AI13" s="128"/>
      <c r="AJ13" s="127"/>
      <c r="AK13" s="126"/>
      <c r="AL13" s="125"/>
    </row>
    <row r="14" spans="1:49" s="141" customFormat="1" ht="26.1" customHeight="1" x14ac:dyDescent="0.2">
      <c r="A14" s="160"/>
      <c r="B14" s="186" t="str">
        <f>B13</f>
        <v>BCE</v>
      </c>
      <c r="C14" s="185"/>
      <c r="D14" s="184"/>
      <c r="E14" s="182" t="str">
        <f t="shared" si="0"/>
        <v/>
      </c>
      <c r="F14" s="183"/>
      <c r="G14" s="182" t="str">
        <f t="shared" si="1"/>
        <v/>
      </c>
      <c r="H14" s="181"/>
      <c r="I14" s="180"/>
      <c r="J14" s="179" t="str">
        <f>A8</f>
        <v>AUG</v>
      </c>
      <c r="K14" s="140"/>
      <c r="L14" s="139"/>
      <c r="M14" s="194" t="s">
        <v>51</v>
      </c>
      <c r="N14" s="193"/>
      <c r="O14" s="193">
        <v>6</v>
      </c>
      <c r="P14" s="509" t="s">
        <v>50</v>
      </c>
      <c r="Q14" s="508"/>
      <c r="R14" s="443">
        <v>5</v>
      </c>
      <c r="S14" s="509" t="s">
        <v>50</v>
      </c>
      <c r="T14" s="508"/>
      <c r="U14" s="170">
        <v>4</v>
      </c>
      <c r="V14" s="193"/>
      <c r="W14" s="192"/>
      <c r="X14" s="178"/>
      <c r="Y14" s="510" t="s">
        <v>51</v>
      </c>
      <c r="Z14" s="511"/>
      <c r="AA14" s="191">
        <v>6</v>
      </c>
      <c r="AB14" s="166"/>
      <c r="AC14" s="165"/>
      <c r="AD14" s="164"/>
      <c r="AE14" s="163"/>
      <c r="AF14" s="131"/>
      <c r="AG14" s="130"/>
      <c r="AH14" s="162"/>
      <c r="AI14" s="161">
        <f>AI11</f>
        <v>0</v>
      </c>
      <c r="AJ14" s="161">
        <f>AJ11</f>
        <v>0</v>
      </c>
      <c r="AK14" s="161">
        <f>AK11</f>
        <v>0</v>
      </c>
      <c r="AL14" s="161">
        <f>AL11</f>
        <v>0</v>
      </c>
    </row>
    <row r="15" spans="1:49" ht="26.1" customHeight="1" x14ac:dyDescent="0.4">
      <c r="A15" s="160"/>
      <c r="B15" s="186" t="str">
        <f>A10</f>
        <v>GBK</v>
      </c>
      <c r="C15" s="185"/>
      <c r="D15" s="184"/>
      <c r="E15" s="182" t="str">
        <f t="shared" si="0"/>
        <v/>
      </c>
      <c r="F15" s="183"/>
      <c r="G15" s="182" t="str">
        <f t="shared" si="1"/>
        <v/>
      </c>
      <c r="H15" s="181"/>
      <c r="I15" s="180"/>
      <c r="J15" s="179" t="str">
        <f>A5</f>
        <v>WBA</v>
      </c>
      <c r="K15" s="124"/>
      <c r="L15" s="159" t="s">
        <v>48</v>
      </c>
      <c r="M15" s="190"/>
      <c r="N15" s="154">
        <v>2</v>
      </c>
      <c r="O15" s="189"/>
      <c r="P15" s="157"/>
      <c r="Q15" s="154">
        <v>1</v>
      </c>
      <c r="R15" s="444"/>
      <c r="S15" s="152"/>
      <c r="T15" s="154">
        <v>0</v>
      </c>
      <c r="U15" s="156"/>
      <c r="V15" s="121"/>
      <c r="W15" s="151"/>
      <c r="X15" s="156"/>
      <c r="Y15" s="157"/>
      <c r="Z15" s="154">
        <v>2</v>
      </c>
      <c r="AA15" s="188"/>
      <c r="AB15" s="149">
        <f>SUM(N15:Z15)</f>
        <v>5</v>
      </c>
      <c r="AC15" s="143">
        <f>SUM(M14:AA14)</f>
        <v>21</v>
      </c>
      <c r="AD15" s="187">
        <f>AVERAGE(M16:AA16)</f>
        <v>0.67462499999999992</v>
      </c>
      <c r="AE15" s="148">
        <v>3</v>
      </c>
      <c r="AF15" s="147" t="e">
        <f>IF(#REF!&lt;$C$2,"ê","")</f>
        <v>#REF!</v>
      </c>
      <c r="AG15" s="146"/>
      <c r="AH15" s="145" t="e">
        <f>IF(#REF!&gt;AL14,"Ü",AB15+#REF!/AJ15)</f>
        <v>#REF!</v>
      </c>
      <c r="AI15" s="144" t="e">
        <f>AB15+#REF!/AI14</f>
        <v>#REF!</v>
      </c>
      <c r="AJ15" s="143">
        <f>AJ14</f>
        <v>0</v>
      </c>
      <c r="AK15" s="143">
        <f>AK14</f>
        <v>0</v>
      </c>
      <c r="AL15" s="143">
        <f>AL14</f>
        <v>0</v>
      </c>
      <c r="AM15" s="142">
        <f>COUNT(N15:AA15)</f>
        <v>4</v>
      </c>
    </row>
    <row r="16" spans="1:49" s="93" customFormat="1" ht="26.1" customHeight="1" x14ac:dyDescent="0.2">
      <c r="A16" s="160"/>
      <c r="B16" s="186" t="str">
        <f>B15</f>
        <v>GBK</v>
      </c>
      <c r="C16" s="185"/>
      <c r="D16" s="184"/>
      <c r="E16" s="182" t="str">
        <f t="shared" si="0"/>
        <v/>
      </c>
      <c r="F16" s="183"/>
      <c r="G16" s="182" t="str">
        <f t="shared" si="1"/>
        <v/>
      </c>
      <c r="H16" s="181"/>
      <c r="I16" s="180"/>
      <c r="J16" s="179" t="str">
        <f>A6</f>
        <v>POT</v>
      </c>
      <c r="K16" s="140"/>
      <c r="L16" s="139"/>
      <c r="M16" s="502">
        <v>0.66159999999999997</v>
      </c>
      <c r="N16" s="503"/>
      <c r="O16" s="504"/>
      <c r="P16" s="503">
        <v>0.85529999999999995</v>
      </c>
      <c r="Q16" s="503"/>
      <c r="R16" s="503"/>
      <c r="S16" s="505">
        <v>0.59260000000000002</v>
      </c>
      <c r="T16" s="503"/>
      <c r="U16" s="504"/>
      <c r="V16" s="177" t="s">
        <v>45</v>
      </c>
      <c r="W16" s="176" t="s">
        <v>45</v>
      </c>
      <c r="X16" s="175"/>
      <c r="Y16" s="505">
        <v>0.58899999999999997</v>
      </c>
      <c r="Z16" s="503"/>
      <c r="AA16" s="506"/>
      <c r="AB16" s="174"/>
      <c r="AC16" s="173"/>
      <c r="AD16" s="172"/>
      <c r="AE16" s="171"/>
      <c r="AF16" s="131"/>
      <c r="AG16" s="130"/>
      <c r="AH16" s="129"/>
      <c r="AI16" s="128"/>
      <c r="AJ16" s="127"/>
      <c r="AK16" s="126"/>
      <c r="AL16" s="125"/>
    </row>
    <row r="17" spans="1:39" s="141" customFormat="1" ht="26.1" customHeight="1" x14ac:dyDescent="0.2">
      <c r="A17" s="160"/>
      <c r="B17" s="95"/>
      <c r="C17" s="95"/>
      <c r="D17" s="95"/>
      <c r="E17" s="96"/>
      <c r="F17" s="95"/>
      <c r="G17" s="96"/>
      <c r="H17" s="95"/>
      <c r="I17" s="95"/>
      <c r="J17" s="95"/>
      <c r="K17" s="140"/>
      <c r="L17" s="139"/>
      <c r="M17" s="507" t="s">
        <v>51</v>
      </c>
      <c r="N17" s="508"/>
      <c r="O17" s="170">
        <v>4</v>
      </c>
      <c r="P17" s="509" t="s">
        <v>51</v>
      </c>
      <c r="Q17" s="508"/>
      <c r="R17" s="170">
        <v>2</v>
      </c>
      <c r="S17" s="509" t="s">
        <v>51</v>
      </c>
      <c r="T17" s="508"/>
      <c r="U17" s="170">
        <v>2</v>
      </c>
      <c r="V17" s="508" t="s">
        <v>51</v>
      </c>
      <c r="W17" s="508"/>
      <c r="X17" s="170">
        <v>4</v>
      </c>
      <c r="Y17" s="169"/>
      <c r="Z17" s="168"/>
      <c r="AA17" s="167"/>
      <c r="AB17" s="166"/>
      <c r="AC17" s="165"/>
      <c r="AD17" s="164"/>
      <c r="AE17" s="163"/>
      <c r="AF17" s="131"/>
      <c r="AG17" s="130"/>
      <c r="AH17" s="162"/>
      <c r="AI17" s="161" t="e">
        <f>#REF!</f>
        <v>#REF!</v>
      </c>
      <c r="AJ17" s="161" t="e">
        <f>#REF!</f>
        <v>#REF!</v>
      </c>
      <c r="AK17" s="161" t="e">
        <f>#REF!</f>
        <v>#REF!</v>
      </c>
      <c r="AL17" s="161" t="e">
        <f>#REF!</f>
        <v>#REF!</v>
      </c>
    </row>
    <row r="18" spans="1:39" ht="26.1" customHeight="1" x14ac:dyDescent="0.4">
      <c r="A18" s="160"/>
      <c r="B18" s="95"/>
      <c r="C18" s="95"/>
      <c r="D18" s="95"/>
      <c r="E18" s="96"/>
      <c r="F18" s="95"/>
      <c r="G18" s="96"/>
      <c r="H18" s="95"/>
      <c r="I18" s="95"/>
      <c r="J18" s="95"/>
      <c r="K18" s="124"/>
      <c r="L18" s="159" t="str">
        <f>A10</f>
        <v>GBK</v>
      </c>
      <c r="M18" s="158"/>
      <c r="N18" s="154">
        <v>0</v>
      </c>
      <c r="O18" s="153"/>
      <c r="P18" s="157"/>
      <c r="Q18" s="154">
        <v>0</v>
      </c>
      <c r="R18" s="153"/>
      <c r="S18" s="152"/>
      <c r="T18" s="154">
        <v>0</v>
      </c>
      <c r="U18" s="156"/>
      <c r="V18" s="155"/>
      <c r="W18" s="154">
        <v>0</v>
      </c>
      <c r="X18" s="153"/>
      <c r="Y18" s="152"/>
      <c r="Z18" s="151"/>
      <c r="AA18" s="150"/>
      <c r="AB18" s="149">
        <f>SUM(N18:Z18)</f>
        <v>0</v>
      </c>
      <c r="AC18" s="143">
        <f>SUM(M17:AA17)</f>
        <v>12</v>
      </c>
      <c r="AD18" s="187">
        <f>AVERAGE(M19:AA19)</f>
        <v>0.47715000000000002</v>
      </c>
      <c r="AE18" s="148">
        <v>5</v>
      </c>
      <c r="AF18" s="147" t="e">
        <f>IF(#REF!&lt;$C$2,"ê","")</f>
        <v>#REF!</v>
      </c>
      <c r="AG18" s="146"/>
      <c r="AH18" s="145" t="e">
        <f>IF(#REF!&gt;AL17,"Ü",AB18+#REF!/AJ18)</f>
        <v>#REF!</v>
      </c>
      <c r="AI18" s="144" t="e">
        <f>AB18+#REF!/AI17</f>
        <v>#REF!</v>
      </c>
      <c r="AJ18" s="143" t="e">
        <f>AJ17</f>
        <v>#REF!</v>
      </c>
      <c r="AK18" s="143" t="e">
        <f>AK17</f>
        <v>#REF!</v>
      </c>
      <c r="AL18" s="143" t="e">
        <f>AL17</f>
        <v>#REF!</v>
      </c>
      <c r="AM18" s="142">
        <f>COUNT(N18:AA18)</f>
        <v>4</v>
      </c>
    </row>
    <row r="19" spans="1:39" s="93" customFormat="1" ht="26.1" customHeight="1" thickBot="1" x14ac:dyDescent="0.25">
      <c r="A19" s="141"/>
      <c r="B19" s="95"/>
      <c r="C19" s="95"/>
      <c r="D19" s="95"/>
      <c r="E19" s="96"/>
      <c r="F19" s="95"/>
      <c r="G19" s="96"/>
      <c r="H19" s="95"/>
      <c r="I19" s="95"/>
      <c r="J19" s="95"/>
      <c r="K19" s="140"/>
      <c r="L19" s="139"/>
      <c r="M19" s="496">
        <v>0.442</v>
      </c>
      <c r="N19" s="497"/>
      <c r="O19" s="498"/>
      <c r="P19" s="499">
        <v>0.56599999999999995</v>
      </c>
      <c r="Q19" s="497"/>
      <c r="R19" s="498"/>
      <c r="S19" s="499">
        <v>0.4073</v>
      </c>
      <c r="T19" s="497"/>
      <c r="U19" s="498"/>
      <c r="V19" s="497">
        <v>0.49330000000000002</v>
      </c>
      <c r="W19" s="497"/>
      <c r="X19" s="498"/>
      <c r="Y19" s="138"/>
      <c r="Z19" s="137" t="s">
        <v>45</v>
      </c>
      <c r="AA19" s="136"/>
      <c r="AB19" s="135"/>
      <c r="AC19" s="134"/>
      <c r="AD19" s="133"/>
      <c r="AE19" s="132"/>
      <c r="AF19" s="131"/>
      <c r="AG19" s="130"/>
      <c r="AH19" s="129"/>
      <c r="AI19" s="128"/>
      <c r="AJ19" s="127"/>
      <c r="AK19" s="126"/>
      <c r="AL19" s="125"/>
    </row>
    <row r="20" spans="1:39" ht="15.75" customHeight="1" x14ac:dyDescent="0.2">
      <c r="A20" s="97"/>
      <c r="B20" s="95"/>
      <c r="C20" s="95"/>
      <c r="D20" s="95"/>
      <c r="E20" s="96"/>
      <c r="F20" s="95"/>
      <c r="G20" s="96"/>
      <c r="H20" s="95"/>
      <c r="I20" s="95"/>
      <c r="J20" s="95"/>
      <c r="K20" s="124"/>
      <c r="L20" s="123"/>
      <c r="M20" s="122"/>
      <c r="N20" s="94"/>
      <c r="O20" s="122"/>
      <c r="P20" s="122"/>
      <c r="Q20" s="94"/>
      <c r="R20" s="122"/>
      <c r="S20" s="122"/>
      <c r="T20" s="94"/>
      <c r="U20" s="122"/>
      <c r="V20" s="122"/>
      <c r="W20" s="94"/>
      <c r="X20" s="122"/>
      <c r="Y20" s="122"/>
      <c r="Z20" s="94"/>
      <c r="AA20" s="122"/>
      <c r="AB20" s="121"/>
      <c r="AC20" s="120"/>
      <c r="AD20" s="121"/>
      <c r="AE20" s="120"/>
      <c r="AF20" s="119"/>
      <c r="AG20" s="118"/>
    </row>
    <row r="21" spans="1:39" ht="15.75" customHeight="1" x14ac:dyDescent="0.2">
      <c r="A21" s="97"/>
      <c r="B21" s="95"/>
      <c r="C21" s="95"/>
      <c r="D21" s="95"/>
      <c r="E21" s="96"/>
      <c r="F21" s="95"/>
      <c r="G21" s="96"/>
      <c r="H21" s="95"/>
      <c r="I21" s="95"/>
      <c r="J21" s="95"/>
      <c r="K21" s="98"/>
      <c r="L21" s="98"/>
      <c r="M21" s="117"/>
      <c r="N21" s="117"/>
      <c r="O21" s="117"/>
      <c r="P21" s="116"/>
      <c r="Q21" s="117"/>
      <c r="R21" s="116"/>
    </row>
    <row r="22" spans="1:39" ht="15.75" customHeight="1" x14ac:dyDescent="0.2">
      <c r="A22" s="97"/>
      <c r="B22" s="95"/>
      <c r="C22" s="95"/>
      <c r="D22" s="95"/>
      <c r="E22" s="96"/>
      <c r="F22" s="95"/>
      <c r="G22" s="96"/>
      <c r="H22" s="95"/>
      <c r="I22" s="95"/>
      <c r="J22" s="95"/>
      <c r="K22" s="98"/>
      <c r="P22" s="98"/>
      <c r="Q22" s="98"/>
      <c r="R22" s="98"/>
      <c r="AH22" s="113"/>
    </row>
    <row r="23" spans="1:39" ht="15.75" customHeight="1" x14ac:dyDescent="0.2">
      <c r="A23" s="97"/>
      <c r="B23" s="95"/>
      <c r="C23" s="95"/>
      <c r="D23" s="95"/>
      <c r="E23" s="96"/>
      <c r="F23" s="95"/>
      <c r="G23" s="96"/>
      <c r="H23" s="95"/>
      <c r="I23" s="95"/>
      <c r="J23" s="95"/>
      <c r="K23" s="98"/>
      <c r="L23" s="115"/>
      <c r="T23" s="98"/>
      <c r="U23" s="114"/>
      <c r="AH23" s="113"/>
      <c r="AI23" s="500"/>
    </row>
    <row r="24" spans="1:39" ht="15.75" customHeight="1" x14ac:dyDescent="0.2">
      <c r="A24" s="97"/>
      <c r="B24" s="95"/>
      <c r="C24" s="95"/>
      <c r="D24" s="95"/>
      <c r="E24" s="96"/>
      <c r="F24" s="95"/>
      <c r="G24" s="96"/>
      <c r="H24" s="95"/>
      <c r="I24" s="95"/>
      <c r="J24" s="95"/>
      <c r="K24" s="98"/>
      <c r="L24" s="115"/>
      <c r="T24" s="98"/>
      <c r="U24" s="114"/>
      <c r="AB24" s="490"/>
      <c r="AC24" s="490"/>
      <c r="AD24" s="490"/>
      <c r="AE24" s="490"/>
      <c r="AH24" s="113"/>
      <c r="AI24" s="500"/>
      <c r="AJ24" s="492"/>
      <c r="AM24" s="494"/>
    </row>
    <row r="25" spans="1:39" ht="15.75" customHeight="1" x14ac:dyDescent="0.2">
      <c r="A25" s="97"/>
      <c r="B25" s="95"/>
      <c r="C25" s="95"/>
      <c r="D25" s="95"/>
      <c r="E25" s="96"/>
      <c r="F25" s="95"/>
      <c r="G25" s="96"/>
      <c r="H25" s="95"/>
      <c r="I25" s="95"/>
      <c r="J25" s="95"/>
      <c r="K25" s="98"/>
      <c r="L25" s="115"/>
      <c r="T25" s="98"/>
      <c r="U25" s="114"/>
      <c r="AB25" s="490"/>
      <c r="AC25" s="490"/>
      <c r="AD25" s="490"/>
      <c r="AE25" s="490"/>
      <c r="AH25" s="113"/>
      <c r="AI25" s="500"/>
      <c r="AJ25" s="492"/>
      <c r="AM25" s="494"/>
    </row>
    <row r="26" spans="1:39" ht="15.75" customHeight="1" x14ac:dyDescent="0.2">
      <c r="A26" s="97"/>
      <c r="B26" s="95"/>
      <c r="C26" s="95"/>
      <c r="D26" s="95"/>
      <c r="E26" s="96"/>
      <c r="F26" s="95"/>
      <c r="G26" s="96"/>
      <c r="H26" s="95"/>
      <c r="I26" s="95"/>
      <c r="J26" s="95"/>
      <c r="K26" s="98"/>
      <c r="L26" s="115"/>
      <c r="T26" s="98"/>
      <c r="U26" s="114"/>
      <c r="AB26" s="490"/>
      <c r="AC26" s="490"/>
      <c r="AD26" s="490"/>
      <c r="AE26" s="490"/>
      <c r="AH26" s="113"/>
      <c r="AI26" s="500"/>
      <c r="AJ26" s="492"/>
      <c r="AM26" s="494"/>
    </row>
    <row r="27" spans="1:39" ht="15.75" customHeight="1" x14ac:dyDescent="0.2">
      <c r="A27" s="97"/>
      <c r="B27" s="95"/>
      <c r="C27" s="95"/>
      <c r="D27" s="95"/>
      <c r="E27" s="96"/>
      <c r="F27" s="95"/>
      <c r="G27" s="96"/>
      <c r="H27" s="95"/>
      <c r="I27" s="95"/>
      <c r="J27" s="95"/>
      <c r="T27" s="98"/>
      <c r="U27" s="83"/>
      <c r="Y27" s="112"/>
      <c r="AB27" s="491"/>
      <c r="AC27" s="491"/>
      <c r="AD27" s="491"/>
      <c r="AE27" s="491"/>
      <c r="AH27" s="111"/>
      <c r="AI27" s="501"/>
      <c r="AJ27" s="493"/>
      <c r="AM27" s="495"/>
    </row>
    <row r="28" spans="1:39" ht="15.75" x14ac:dyDescent="0.25">
      <c r="A28" s="97"/>
      <c r="B28" s="95"/>
      <c r="C28" s="95"/>
      <c r="D28" s="95"/>
      <c r="E28" s="96"/>
      <c r="F28" s="95"/>
      <c r="G28" s="96"/>
      <c r="H28" s="95"/>
      <c r="I28" s="95"/>
      <c r="J28" s="95"/>
      <c r="T28" s="98"/>
      <c r="U28" s="103"/>
      <c r="V28" s="102"/>
      <c r="AB28" s="99"/>
      <c r="AC28" s="99"/>
      <c r="AD28" s="99"/>
      <c r="AE28" s="99"/>
      <c r="AH28" s="105"/>
      <c r="AI28" s="101"/>
      <c r="AJ28" s="99"/>
      <c r="AK28" s="99"/>
      <c r="AL28" s="99"/>
      <c r="AM28" s="100"/>
    </row>
    <row r="29" spans="1:39" ht="15.75" x14ac:dyDescent="0.25">
      <c r="A29" s="97"/>
      <c r="B29" s="95"/>
      <c r="C29" s="95"/>
      <c r="D29" s="95"/>
      <c r="E29" s="96"/>
      <c r="F29" s="95"/>
      <c r="G29" s="96"/>
      <c r="H29" s="95"/>
      <c r="I29" s="95"/>
      <c r="J29" s="95"/>
      <c r="T29" s="98"/>
      <c r="U29" s="103"/>
      <c r="V29" s="102"/>
      <c r="AB29" s="99"/>
      <c r="AC29" s="99"/>
      <c r="AD29" s="99"/>
      <c r="AE29" s="99"/>
      <c r="AH29" s="105"/>
      <c r="AI29" s="101"/>
      <c r="AJ29" s="99"/>
      <c r="AM29" s="100"/>
    </row>
    <row r="30" spans="1:39" ht="15.75" x14ac:dyDescent="0.25">
      <c r="A30" s="97"/>
      <c r="B30" s="95"/>
      <c r="C30" s="95"/>
      <c r="D30" s="95"/>
      <c r="E30" s="96"/>
      <c r="F30" s="95"/>
      <c r="G30" s="96"/>
      <c r="H30" s="95"/>
      <c r="I30" s="95"/>
      <c r="J30" s="95"/>
      <c r="T30" s="98"/>
      <c r="U30" s="103"/>
      <c r="V30" s="102"/>
      <c r="AB30" s="99"/>
      <c r="AC30" s="99"/>
      <c r="AD30" s="99"/>
      <c r="AE30" s="99"/>
      <c r="AH30" s="105"/>
      <c r="AI30" s="101"/>
      <c r="AJ30" s="99"/>
      <c r="AM30" s="100"/>
    </row>
    <row r="31" spans="1:39" ht="15.75" x14ac:dyDescent="0.25">
      <c r="A31" s="97"/>
      <c r="B31" s="95"/>
      <c r="C31" s="95"/>
      <c r="D31" s="95"/>
      <c r="E31" s="96"/>
      <c r="F31" s="95"/>
      <c r="G31" s="96"/>
      <c r="H31" s="95"/>
      <c r="I31" s="95"/>
      <c r="J31" s="95"/>
      <c r="T31" s="98"/>
      <c r="U31" s="103"/>
      <c r="V31" s="102"/>
      <c r="AB31" s="99"/>
      <c r="AC31" s="99"/>
      <c r="AD31" s="99"/>
      <c r="AE31" s="99"/>
      <c r="AH31" s="105"/>
      <c r="AI31" s="101"/>
      <c r="AJ31" s="99"/>
      <c r="AM31" s="100"/>
    </row>
    <row r="32" spans="1:39" ht="15.75" x14ac:dyDescent="0.25">
      <c r="A32" s="97"/>
      <c r="B32" s="95"/>
      <c r="C32" s="95"/>
      <c r="D32" s="95"/>
      <c r="E32" s="96"/>
      <c r="F32" s="95"/>
      <c r="G32" s="96"/>
      <c r="H32" s="95"/>
      <c r="I32" s="95"/>
      <c r="J32" s="95"/>
      <c r="T32" s="98"/>
      <c r="U32" s="103"/>
      <c r="V32" s="102"/>
      <c r="AB32" s="99"/>
      <c r="AC32" s="99"/>
      <c r="AD32" s="99"/>
      <c r="AE32" s="99"/>
      <c r="AH32" s="105"/>
      <c r="AI32" s="101"/>
      <c r="AJ32" s="99"/>
      <c r="AM32" s="100"/>
    </row>
    <row r="33" spans="1:39" ht="15.75" x14ac:dyDescent="0.25">
      <c r="A33" s="97"/>
      <c r="B33" s="95"/>
      <c r="C33" s="95"/>
      <c r="D33" s="95"/>
      <c r="E33" s="96"/>
      <c r="F33" s="95"/>
      <c r="G33" s="96"/>
      <c r="H33" s="95"/>
      <c r="I33" s="95"/>
      <c r="J33" s="95"/>
      <c r="T33" s="98"/>
      <c r="U33" s="103"/>
      <c r="V33" s="102"/>
      <c r="AB33" s="99"/>
      <c r="AC33" s="99"/>
      <c r="AD33" s="99"/>
      <c r="AE33" s="99"/>
      <c r="AH33" s="105"/>
      <c r="AI33" s="101"/>
      <c r="AJ33" s="99"/>
      <c r="AM33" s="100"/>
    </row>
    <row r="34" spans="1:39" ht="15.75" x14ac:dyDescent="0.25">
      <c r="A34" s="97"/>
      <c r="B34" s="95"/>
      <c r="C34" s="95"/>
      <c r="D34" s="95"/>
      <c r="E34" s="96"/>
      <c r="F34" s="95"/>
      <c r="G34" s="96"/>
      <c r="H34" s="95"/>
      <c r="I34" s="95"/>
      <c r="J34" s="95"/>
      <c r="T34" s="98"/>
      <c r="U34" s="103"/>
      <c r="V34" s="102"/>
      <c r="AB34" s="99"/>
      <c r="AC34" s="99"/>
      <c r="AD34" s="99"/>
      <c r="AE34" s="99"/>
      <c r="AH34" s="105"/>
      <c r="AI34" s="101"/>
      <c r="AJ34" s="99"/>
      <c r="AM34" s="100"/>
    </row>
    <row r="35" spans="1:39" ht="15.75" x14ac:dyDescent="0.25">
      <c r="A35" s="97"/>
      <c r="B35" s="95"/>
      <c r="C35" s="95"/>
      <c r="D35" s="95"/>
      <c r="E35" s="96"/>
      <c r="F35" s="95"/>
      <c r="G35" s="96"/>
      <c r="H35" s="95"/>
      <c r="I35" s="95"/>
      <c r="J35" s="95"/>
      <c r="U35" s="110"/>
      <c r="V35" s="109"/>
      <c r="W35" s="106"/>
      <c r="AB35" s="99"/>
      <c r="AC35" s="99"/>
      <c r="AD35" s="99"/>
      <c r="AE35" s="99"/>
      <c r="AH35" s="105"/>
      <c r="AI35" s="101"/>
      <c r="AJ35" s="99"/>
      <c r="AM35" s="100"/>
    </row>
    <row r="36" spans="1:39" ht="15.75" x14ac:dyDescent="0.25">
      <c r="A36" s="97"/>
      <c r="B36" s="95"/>
      <c r="C36" s="95"/>
      <c r="D36" s="95"/>
      <c r="E36" s="96"/>
      <c r="F36" s="95"/>
      <c r="G36" s="96"/>
      <c r="H36" s="95"/>
      <c r="I36" s="95"/>
      <c r="J36" s="95"/>
      <c r="U36" s="110"/>
      <c r="V36" s="109"/>
      <c r="W36" s="106"/>
      <c r="AB36" s="99"/>
      <c r="AC36" s="99"/>
      <c r="AD36" s="99"/>
      <c r="AE36" s="99"/>
      <c r="AH36" s="105"/>
      <c r="AI36" s="101"/>
      <c r="AJ36" s="104"/>
      <c r="AM36" s="100"/>
    </row>
    <row r="37" spans="1:39" ht="15.75" x14ac:dyDescent="0.25">
      <c r="A37" s="97"/>
      <c r="B37" s="95"/>
      <c r="C37" s="95"/>
      <c r="D37" s="95"/>
      <c r="E37" s="96"/>
      <c r="F37" s="95"/>
      <c r="G37" s="96"/>
      <c r="H37" s="95"/>
      <c r="I37" s="95"/>
      <c r="J37" s="95"/>
      <c r="U37" s="108"/>
      <c r="V37" s="107"/>
      <c r="W37" s="106"/>
      <c r="AB37" s="99"/>
      <c r="AC37" s="99"/>
      <c r="AD37" s="99"/>
      <c r="AE37" s="99"/>
      <c r="AH37" s="105"/>
      <c r="AI37" s="101"/>
      <c r="AJ37" s="104"/>
      <c r="AM37" s="100"/>
    </row>
    <row r="38" spans="1:39" ht="15.75" customHeight="1" x14ac:dyDescent="0.25">
      <c r="A38" s="97"/>
      <c r="B38" s="95"/>
      <c r="C38" s="95"/>
      <c r="D38" s="95"/>
      <c r="E38" s="96"/>
      <c r="F38" s="95"/>
      <c r="G38" s="96"/>
      <c r="H38" s="95"/>
      <c r="I38" s="95"/>
      <c r="J38" s="95"/>
      <c r="T38" s="98"/>
      <c r="U38" s="103"/>
      <c r="V38" s="102"/>
      <c r="AB38" s="99"/>
      <c r="AC38" s="99"/>
      <c r="AD38" s="99"/>
      <c r="AE38" s="99"/>
      <c r="AH38" s="99"/>
      <c r="AI38" s="101"/>
      <c r="AJ38" s="99"/>
      <c r="AM38" s="100"/>
    </row>
    <row r="39" spans="1:39" ht="15.75" customHeight="1" x14ac:dyDescent="0.25">
      <c r="A39" s="97"/>
      <c r="B39" s="95"/>
      <c r="C39" s="95"/>
      <c r="D39" s="95"/>
      <c r="E39" s="96"/>
      <c r="F39" s="95"/>
      <c r="G39" s="96"/>
      <c r="H39" s="95"/>
      <c r="I39" s="95"/>
      <c r="J39" s="95"/>
      <c r="T39" s="98"/>
      <c r="U39" s="103"/>
      <c r="V39" s="102"/>
      <c r="AB39" s="99"/>
      <c r="AC39" s="99"/>
      <c r="AD39" s="99"/>
      <c r="AE39" s="99"/>
      <c r="AH39" s="99"/>
      <c r="AI39" s="101"/>
      <c r="AJ39" s="99"/>
      <c r="AM39" s="100"/>
    </row>
    <row r="40" spans="1:39" ht="15.75" customHeight="1" x14ac:dyDescent="0.25">
      <c r="A40" s="97"/>
      <c r="B40" s="95"/>
      <c r="C40" s="95"/>
      <c r="D40" s="95"/>
      <c r="E40" s="96"/>
      <c r="F40" s="95"/>
      <c r="G40" s="96"/>
      <c r="H40" s="95"/>
      <c r="I40" s="95"/>
      <c r="J40" s="95"/>
      <c r="T40" s="98"/>
      <c r="U40" s="103"/>
      <c r="V40" s="102"/>
      <c r="AB40" s="99"/>
      <c r="AC40" s="99"/>
      <c r="AD40" s="99"/>
      <c r="AE40" s="99"/>
      <c r="AH40" s="99"/>
      <c r="AI40" s="101"/>
      <c r="AJ40" s="99"/>
      <c r="AM40" s="100"/>
    </row>
    <row r="41" spans="1:39" ht="15.75" customHeight="1" x14ac:dyDescent="0.25">
      <c r="A41" s="97"/>
      <c r="B41" s="95"/>
      <c r="C41" s="95"/>
      <c r="D41" s="95"/>
      <c r="E41" s="96"/>
      <c r="F41" s="95"/>
      <c r="G41" s="96"/>
      <c r="H41" s="95"/>
      <c r="I41" s="95"/>
      <c r="J41" s="95"/>
      <c r="T41" s="98"/>
      <c r="U41" s="103"/>
      <c r="V41" s="102"/>
      <c r="AB41" s="99"/>
      <c r="AC41" s="99"/>
      <c r="AD41" s="99"/>
      <c r="AE41" s="99"/>
      <c r="AH41" s="99"/>
      <c r="AI41" s="101"/>
      <c r="AJ41" s="99"/>
      <c r="AM41" s="100"/>
    </row>
    <row r="42" spans="1:39" ht="15.75" customHeight="1" x14ac:dyDescent="0.25">
      <c r="A42" s="97"/>
      <c r="B42" s="95"/>
      <c r="C42" s="95"/>
      <c r="D42" s="95"/>
      <c r="E42" s="96"/>
      <c r="F42" s="95"/>
      <c r="G42" s="96"/>
      <c r="H42" s="95"/>
      <c r="I42" s="95"/>
      <c r="J42" s="95"/>
      <c r="T42" s="98"/>
      <c r="U42" s="103"/>
      <c r="V42" s="102"/>
      <c r="AB42" s="99"/>
      <c r="AC42" s="99"/>
      <c r="AD42" s="99"/>
      <c r="AE42" s="99"/>
      <c r="AH42" s="99"/>
      <c r="AI42" s="101"/>
      <c r="AJ42" s="99"/>
      <c r="AM42" s="100"/>
    </row>
    <row r="43" spans="1:39" ht="15.75" customHeight="1" x14ac:dyDescent="0.2">
      <c r="A43" s="97"/>
      <c r="B43" s="95"/>
      <c r="C43" s="95"/>
      <c r="D43" s="95"/>
      <c r="E43" s="96"/>
      <c r="F43" s="95"/>
      <c r="G43" s="96"/>
      <c r="H43" s="95"/>
      <c r="I43" s="95"/>
      <c r="J43" s="95"/>
      <c r="T43" s="98"/>
      <c r="AB43" s="99"/>
    </row>
    <row r="44" spans="1:39" ht="15.75" customHeight="1" x14ac:dyDescent="0.2">
      <c r="A44" s="97"/>
      <c r="B44" s="95"/>
      <c r="C44" s="95"/>
      <c r="D44" s="95"/>
      <c r="E44" s="96"/>
      <c r="F44" s="95"/>
      <c r="G44" s="96"/>
      <c r="H44" s="95"/>
      <c r="I44" s="95"/>
      <c r="J44" s="95"/>
      <c r="T44" s="98"/>
      <c r="AB44" s="99"/>
    </row>
    <row r="45" spans="1:39" ht="15.75" customHeight="1" x14ac:dyDescent="0.2">
      <c r="A45" s="97"/>
      <c r="B45" s="95"/>
      <c r="C45" s="95"/>
      <c r="D45" s="95"/>
      <c r="E45" s="96"/>
      <c r="F45" s="95"/>
      <c r="G45" s="96"/>
      <c r="H45" s="95"/>
      <c r="I45" s="95"/>
      <c r="J45" s="95"/>
      <c r="T45" s="98"/>
    </row>
    <row r="46" spans="1:39" ht="15.75" customHeight="1" x14ac:dyDescent="0.2">
      <c r="A46" s="97"/>
      <c r="B46" s="95"/>
      <c r="C46" s="95"/>
      <c r="D46" s="95"/>
      <c r="E46" s="96"/>
      <c r="F46" s="95"/>
      <c r="G46" s="96"/>
      <c r="H46" s="95"/>
      <c r="I46" s="95"/>
      <c r="J46" s="95"/>
      <c r="T46" s="98"/>
    </row>
    <row r="47" spans="1:39" ht="15.75" customHeight="1" x14ac:dyDescent="0.2">
      <c r="A47" s="97"/>
      <c r="B47" s="95"/>
      <c r="C47" s="95"/>
      <c r="D47" s="95"/>
      <c r="E47" s="96"/>
      <c r="F47" s="95"/>
      <c r="G47" s="96"/>
      <c r="H47" s="95"/>
      <c r="I47" s="95"/>
      <c r="J47" s="95"/>
      <c r="T47" s="98"/>
    </row>
    <row r="48" spans="1:39" ht="15.75" customHeight="1" x14ac:dyDescent="0.2">
      <c r="A48" s="97"/>
      <c r="B48" s="95"/>
      <c r="C48" s="95"/>
      <c r="D48" s="95"/>
      <c r="E48" s="96"/>
      <c r="F48" s="95"/>
      <c r="G48" s="96"/>
      <c r="H48" s="95"/>
      <c r="I48" s="95"/>
      <c r="J48" s="95"/>
      <c r="T48" s="98"/>
    </row>
    <row r="49" spans="1:10" s="83" customFormat="1" ht="15.75" customHeight="1" x14ac:dyDescent="0.2">
      <c r="A49" s="97"/>
      <c r="B49" s="95"/>
      <c r="C49" s="95"/>
      <c r="D49" s="95"/>
      <c r="E49" s="96"/>
      <c r="F49" s="95"/>
      <c r="G49" s="96"/>
      <c r="H49" s="95"/>
      <c r="I49" s="95"/>
      <c r="J49" s="95"/>
    </row>
    <row r="50" spans="1:10" s="83" customFormat="1" ht="15.75" customHeight="1" x14ac:dyDescent="0.2">
      <c r="A50" s="97"/>
      <c r="B50" s="95"/>
      <c r="C50" s="95"/>
      <c r="D50" s="95"/>
      <c r="E50" s="96"/>
      <c r="F50" s="95"/>
      <c r="G50" s="96"/>
      <c r="H50" s="95"/>
      <c r="I50" s="95"/>
      <c r="J50" s="95"/>
    </row>
    <row r="51" spans="1:10" s="83" customFormat="1" ht="15.75" customHeight="1" x14ac:dyDescent="0.2">
      <c r="A51" s="97"/>
      <c r="B51" s="95"/>
      <c r="C51" s="95"/>
      <c r="D51" s="95"/>
      <c r="E51" s="96"/>
      <c r="F51" s="95"/>
      <c r="G51" s="96"/>
      <c r="H51" s="95"/>
      <c r="I51" s="95"/>
      <c r="J51" s="95"/>
    </row>
    <row r="52" spans="1:10" s="83" customFormat="1" ht="15.75" customHeight="1" x14ac:dyDescent="0.2">
      <c r="A52" s="97"/>
      <c r="B52" s="95"/>
      <c r="C52" s="95"/>
      <c r="D52" s="95"/>
      <c r="E52" s="96"/>
      <c r="F52" s="95"/>
      <c r="G52" s="96"/>
      <c r="H52" s="95"/>
      <c r="I52" s="95"/>
      <c r="J52" s="95"/>
    </row>
    <row r="53" spans="1:10" s="83" customFormat="1" ht="15.75" customHeight="1" x14ac:dyDescent="0.2">
      <c r="A53" s="97"/>
      <c r="B53" s="95"/>
      <c r="C53" s="95"/>
      <c r="D53" s="95"/>
      <c r="E53" s="96"/>
      <c r="F53" s="95"/>
      <c r="G53" s="96"/>
      <c r="H53" s="95"/>
      <c r="I53" s="95"/>
      <c r="J53" s="95"/>
    </row>
    <row r="54" spans="1:10" s="83" customFormat="1" ht="15.75" customHeight="1" x14ac:dyDescent="0.2">
      <c r="A54" s="97"/>
      <c r="B54" s="95"/>
      <c r="C54" s="95"/>
      <c r="D54" s="95"/>
      <c r="E54" s="96"/>
      <c r="F54" s="95"/>
      <c r="G54" s="96"/>
      <c r="H54" s="95"/>
      <c r="I54" s="95"/>
      <c r="J54" s="95"/>
    </row>
    <row r="55" spans="1:10" s="83" customFormat="1" ht="15.75" customHeight="1" x14ac:dyDescent="0.2">
      <c r="A55" s="97"/>
      <c r="B55" s="95"/>
      <c r="C55" s="95"/>
      <c r="D55" s="95"/>
      <c r="E55" s="96"/>
      <c r="F55" s="95"/>
      <c r="G55" s="96"/>
      <c r="H55" s="95"/>
      <c r="I55" s="95"/>
      <c r="J55" s="95"/>
    </row>
    <row r="56" spans="1:10" s="83" customFormat="1" ht="15.75" customHeight="1" x14ac:dyDescent="0.2">
      <c r="A56" s="97"/>
      <c r="B56" s="95"/>
      <c r="C56" s="95"/>
      <c r="D56" s="95"/>
      <c r="E56" s="96"/>
      <c r="F56" s="95"/>
      <c r="G56" s="96"/>
      <c r="H56" s="95"/>
      <c r="I56" s="95"/>
      <c r="J56" s="95"/>
    </row>
    <row r="57" spans="1:10" s="83" customFormat="1" ht="15.75" customHeight="1" x14ac:dyDescent="0.2">
      <c r="A57" s="97"/>
      <c r="B57" s="95"/>
      <c r="C57" s="95"/>
      <c r="D57" s="95"/>
      <c r="E57" s="96"/>
      <c r="F57" s="95"/>
      <c r="G57" s="96"/>
      <c r="H57" s="95"/>
      <c r="I57" s="95"/>
      <c r="J57" s="95"/>
    </row>
    <row r="58" spans="1:10" s="83" customFormat="1" ht="15.75" customHeight="1" x14ac:dyDescent="0.2">
      <c r="A58" s="97"/>
      <c r="B58" s="95"/>
      <c r="C58" s="95"/>
      <c r="D58" s="95"/>
      <c r="E58" s="96"/>
      <c r="F58" s="95"/>
      <c r="G58" s="96"/>
      <c r="H58" s="95"/>
      <c r="I58" s="95"/>
      <c r="J58" s="95"/>
    </row>
    <row r="59" spans="1:10" s="83" customFormat="1" ht="15.75" customHeight="1" x14ac:dyDescent="0.2">
      <c r="A59" s="97"/>
      <c r="B59" s="95"/>
      <c r="C59" s="95"/>
      <c r="D59" s="95"/>
      <c r="E59" s="96"/>
      <c r="F59" s="95"/>
      <c r="G59" s="96"/>
      <c r="H59" s="95"/>
      <c r="I59" s="95"/>
      <c r="J59" s="95"/>
    </row>
    <row r="60" spans="1:10" s="83" customFormat="1" ht="15.75" customHeight="1" x14ac:dyDescent="0.2">
      <c r="A60" s="97"/>
      <c r="B60" s="95"/>
      <c r="C60" s="95"/>
      <c r="D60" s="95"/>
      <c r="E60" s="96"/>
      <c r="F60" s="95"/>
      <c r="G60" s="96"/>
      <c r="H60" s="95"/>
      <c r="I60" s="95"/>
      <c r="J60" s="95"/>
    </row>
    <row r="61" spans="1:10" s="83" customFormat="1" ht="15.75" customHeight="1" x14ac:dyDescent="0.2">
      <c r="A61" s="97"/>
      <c r="B61" s="95"/>
      <c r="C61" s="95"/>
      <c r="D61" s="95"/>
      <c r="E61" s="96"/>
      <c r="F61" s="95"/>
      <c r="G61" s="96"/>
      <c r="H61" s="95"/>
      <c r="I61" s="95"/>
      <c r="J61" s="95"/>
    </row>
    <row r="62" spans="1:10" s="83" customFormat="1" ht="15.75" customHeight="1" x14ac:dyDescent="0.2">
      <c r="A62" s="97"/>
      <c r="B62" s="95"/>
      <c r="C62" s="95"/>
      <c r="D62" s="95"/>
      <c r="E62" s="96"/>
      <c r="F62" s="95"/>
      <c r="G62" s="96"/>
      <c r="H62" s="95"/>
      <c r="I62" s="95"/>
      <c r="J62" s="95"/>
    </row>
    <row r="63" spans="1:10" s="83" customFormat="1" ht="15.75" customHeight="1" x14ac:dyDescent="0.2">
      <c r="A63" s="97"/>
      <c r="B63" s="95"/>
      <c r="C63" s="95"/>
      <c r="D63" s="95"/>
      <c r="E63" s="96"/>
      <c r="F63" s="95"/>
      <c r="G63" s="96"/>
      <c r="H63" s="95"/>
      <c r="I63" s="95"/>
      <c r="J63" s="95"/>
    </row>
    <row r="64" spans="1:10" s="83" customFormat="1" ht="15.75" customHeight="1" x14ac:dyDescent="0.2">
      <c r="A64" s="97"/>
      <c r="B64" s="95"/>
      <c r="C64" s="95"/>
      <c r="D64" s="95"/>
      <c r="E64" s="96"/>
      <c r="F64" s="95"/>
      <c r="G64" s="96"/>
      <c r="H64" s="95"/>
      <c r="I64" s="95"/>
      <c r="J64" s="95"/>
    </row>
    <row r="65" spans="1:10" s="83" customFormat="1" ht="15.75" customHeight="1" x14ac:dyDescent="0.2">
      <c r="A65" s="97"/>
      <c r="B65" s="95"/>
      <c r="C65" s="95"/>
      <c r="D65" s="95"/>
      <c r="E65" s="96"/>
      <c r="F65" s="95"/>
      <c r="G65" s="96"/>
      <c r="H65" s="95"/>
      <c r="I65" s="95"/>
      <c r="J65" s="95"/>
    </row>
    <row r="66" spans="1:10" s="83" customFormat="1" ht="15.75" customHeight="1" x14ac:dyDescent="0.2">
      <c r="A66" s="97"/>
      <c r="B66" s="95"/>
      <c r="C66" s="95"/>
      <c r="D66" s="95"/>
      <c r="E66" s="96"/>
      <c r="F66" s="95"/>
      <c r="G66" s="96"/>
      <c r="H66" s="95"/>
      <c r="I66" s="95"/>
      <c r="J66" s="95"/>
    </row>
    <row r="67" spans="1:10" s="83" customFormat="1" ht="15.75" customHeight="1" x14ac:dyDescent="0.2">
      <c r="A67" s="97"/>
      <c r="B67" s="95"/>
      <c r="C67" s="95"/>
      <c r="D67" s="95"/>
      <c r="E67" s="96"/>
      <c r="F67" s="95"/>
      <c r="G67" s="96"/>
      <c r="H67" s="95"/>
      <c r="I67" s="95"/>
      <c r="J67" s="95"/>
    </row>
    <row r="68" spans="1:10" s="83" customFormat="1" ht="15.75" customHeight="1" x14ac:dyDescent="0.2">
      <c r="A68" s="97"/>
      <c r="B68" s="95"/>
      <c r="C68" s="95"/>
      <c r="D68" s="95"/>
      <c r="E68" s="96"/>
      <c r="F68" s="95"/>
      <c r="G68" s="96"/>
      <c r="H68" s="95"/>
      <c r="I68" s="95"/>
      <c r="J68" s="95"/>
    </row>
    <row r="69" spans="1:10" s="83" customFormat="1" ht="15.75" customHeight="1" x14ac:dyDescent="0.2">
      <c r="A69" s="97"/>
      <c r="B69" s="95"/>
      <c r="C69" s="95"/>
      <c r="D69" s="95"/>
      <c r="E69" s="96"/>
      <c r="F69" s="95"/>
      <c r="G69" s="96"/>
      <c r="H69" s="95"/>
      <c r="I69" s="95"/>
      <c r="J69" s="95"/>
    </row>
    <row r="70" spans="1:10" s="83" customFormat="1" ht="15.75" customHeight="1" x14ac:dyDescent="0.2">
      <c r="A70" s="97"/>
      <c r="B70" s="95"/>
      <c r="C70" s="95"/>
      <c r="D70" s="95"/>
      <c r="E70" s="96"/>
      <c r="F70" s="95"/>
      <c r="G70" s="96"/>
      <c r="H70" s="95"/>
      <c r="I70" s="95"/>
      <c r="J70" s="95"/>
    </row>
    <row r="71" spans="1:10" s="83" customFormat="1" ht="15.75" customHeight="1" x14ac:dyDescent="0.2">
      <c r="A71" s="97"/>
      <c r="B71" s="95"/>
      <c r="C71" s="95"/>
      <c r="D71" s="95"/>
      <c r="E71" s="96"/>
      <c r="F71" s="95"/>
      <c r="G71" s="96"/>
      <c r="H71" s="95"/>
      <c r="I71" s="95"/>
      <c r="J71" s="95"/>
    </row>
    <row r="72" spans="1:10" s="83" customFormat="1" ht="15.75" customHeight="1" x14ac:dyDescent="0.2">
      <c r="A72" s="97"/>
      <c r="B72" s="95"/>
      <c r="C72" s="95"/>
      <c r="D72" s="95"/>
      <c r="E72" s="96"/>
      <c r="F72" s="95"/>
      <c r="G72" s="96"/>
      <c r="H72" s="95"/>
      <c r="I72" s="95"/>
      <c r="J72" s="95"/>
    </row>
    <row r="73" spans="1:10" s="83" customFormat="1" ht="15.75" customHeight="1" x14ac:dyDescent="0.2">
      <c r="A73" s="97"/>
      <c r="B73" s="95"/>
      <c r="C73" s="95"/>
      <c r="D73" s="95"/>
      <c r="E73" s="96"/>
      <c r="F73" s="95"/>
      <c r="G73" s="96"/>
      <c r="H73" s="95"/>
      <c r="I73" s="95"/>
      <c r="J73" s="95"/>
    </row>
    <row r="74" spans="1:10" s="83" customFormat="1" ht="15.75" customHeight="1" x14ac:dyDescent="0.2">
      <c r="A74" s="97"/>
      <c r="B74" s="95"/>
      <c r="C74" s="95"/>
      <c r="D74" s="95"/>
      <c r="E74" s="96"/>
      <c r="F74" s="95"/>
      <c r="G74" s="96"/>
      <c r="H74" s="95"/>
      <c r="I74" s="95"/>
      <c r="J74" s="95"/>
    </row>
    <row r="75" spans="1:10" s="83" customFormat="1" ht="15.75" customHeight="1" x14ac:dyDescent="0.2">
      <c r="A75" s="97"/>
      <c r="B75" s="95"/>
      <c r="C75" s="95"/>
      <c r="D75" s="95"/>
      <c r="E75" s="96"/>
      <c r="F75" s="95"/>
      <c r="G75" s="96"/>
      <c r="H75" s="95"/>
      <c r="I75" s="95"/>
      <c r="J75" s="95"/>
    </row>
    <row r="76" spans="1:10" s="83" customFormat="1" ht="15.75" customHeight="1" x14ac:dyDescent="0.2">
      <c r="A76" s="97"/>
      <c r="B76" s="95"/>
      <c r="C76" s="95"/>
      <c r="D76" s="95"/>
      <c r="E76" s="96"/>
      <c r="F76" s="95"/>
      <c r="G76" s="96"/>
      <c r="H76" s="95"/>
      <c r="I76" s="95"/>
      <c r="J76" s="95"/>
    </row>
    <row r="77" spans="1:10" s="83" customFormat="1" ht="15.75" customHeight="1" x14ac:dyDescent="0.2">
      <c r="A77" s="97"/>
      <c r="B77" s="95"/>
      <c r="C77" s="95"/>
      <c r="D77" s="95"/>
      <c r="E77" s="96"/>
      <c r="F77" s="95"/>
      <c r="G77" s="96"/>
      <c r="H77" s="95"/>
      <c r="I77" s="95"/>
      <c r="J77" s="95"/>
    </row>
    <row r="78" spans="1:10" s="83" customFormat="1" ht="15.75" customHeight="1" x14ac:dyDescent="0.2">
      <c r="A78" s="97"/>
      <c r="B78" s="95"/>
      <c r="C78" s="95"/>
      <c r="D78" s="95"/>
      <c r="E78" s="96"/>
      <c r="F78" s="95"/>
      <c r="G78" s="96"/>
      <c r="H78" s="95"/>
      <c r="I78" s="95"/>
      <c r="J78" s="95"/>
    </row>
    <row r="79" spans="1:10" s="83" customFormat="1" ht="15.75" customHeight="1" x14ac:dyDescent="0.2">
      <c r="A79" s="97"/>
      <c r="B79" s="95"/>
      <c r="C79" s="95"/>
      <c r="D79" s="95"/>
      <c r="E79" s="96"/>
      <c r="F79" s="95"/>
      <c r="G79" s="96"/>
      <c r="H79" s="95"/>
      <c r="I79" s="95"/>
      <c r="J79" s="95"/>
    </row>
    <row r="80" spans="1:10" s="83" customFormat="1" ht="15.75" customHeight="1" x14ac:dyDescent="0.2">
      <c r="A80" s="97"/>
      <c r="B80" s="95"/>
      <c r="C80" s="95"/>
      <c r="D80" s="95"/>
      <c r="E80" s="96"/>
      <c r="F80" s="95"/>
      <c r="G80" s="96"/>
      <c r="H80" s="95"/>
      <c r="I80" s="95"/>
      <c r="J80" s="95"/>
    </row>
    <row r="81" spans="1:10" s="83" customFormat="1" ht="15.75" customHeight="1" x14ac:dyDescent="0.2">
      <c r="A81" s="97"/>
      <c r="B81" s="95"/>
      <c r="C81" s="95"/>
      <c r="D81" s="95"/>
      <c r="E81" s="96"/>
      <c r="F81" s="95"/>
      <c r="G81" s="96"/>
      <c r="H81" s="95"/>
      <c r="I81" s="95"/>
      <c r="J81" s="95"/>
    </row>
    <row r="82" spans="1:10" s="83" customFormat="1" ht="15.75" customHeight="1" x14ac:dyDescent="0.2">
      <c r="A82" s="97"/>
      <c r="B82" s="95"/>
      <c r="C82" s="95"/>
      <c r="D82" s="95"/>
      <c r="E82" s="96"/>
      <c r="F82" s="95"/>
      <c r="G82" s="96"/>
      <c r="H82" s="95"/>
      <c r="I82" s="95"/>
      <c r="J82" s="95"/>
    </row>
    <row r="83" spans="1:10" s="83" customFormat="1" ht="15.75" customHeight="1" x14ac:dyDescent="0.2">
      <c r="A83" s="97"/>
      <c r="B83" s="95"/>
      <c r="C83" s="95"/>
      <c r="D83" s="95"/>
      <c r="E83" s="96"/>
      <c r="F83" s="95"/>
      <c r="G83" s="96"/>
      <c r="H83" s="95"/>
      <c r="I83" s="95"/>
      <c r="J83" s="95"/>
    </row>
    <row r="84" spans="1:10" s="83" customFormat="1" ht="15.75" customHeight="1" x14ac:dyDescent="0.2">
      <c r="A84" s="97"/>
      <c r="B84" s="95"/>
      <c r="C84" s="95"/>
      <c r="D84" s="95"/>
      <c r="E84" s="96"/>
      <c r="F84" s="95"/>
      <c r="G84" s="96"/>
      <c r="H84" s="95"/>
      <c r="I84" s="95"/>
      <c r="J84" s="95"/>
    </row>
    <row r="85" spans="1:10" s="83" customFormat="1" ht="15.75" customHeight="1" x14ac:dyDescent="0.2">
      <c r="A85" s="97"/>
      <c r="B85" s="95"/>
      <c r="C85" s="95"/>
      <c r="D85" s="95"/>
      <c r="E85" s="96"/>
      <c r="F85" s="95"/>
      <c r="G85" s="96"/>
      <c r="H85" s="95"/>
      <c r="I85" s="95"/>
      <c r="J85" s="95"/>
    </row>
    <row r="86" spans="1:10" s="83" customFormat="1" ht="15.75" customHeight="1" x14ac:dyDescent="0.2">
      <c r="A86" s="97"/>
      <c r="B86" s="95"/>
      <c r="C86" s="95"/>
      <c r="D86" s="95"/>
      <c r="E86" s="96"/>
      <c r="F86" s="95"/>
      <c r="G86" s="96"/>
      <c r="H86" s="95"/>
      <c r="I86" s="95"/>
      <c r="J86" s="95"/>
    </row>
    <row r="87" spans="1:10" s="83" customFormat="1" ht="15.75" customHeight="1" x14ac:dyDescent="0.2">
      <c r="A87" s="97"/>
      <c r="B87" s="95"/>
      <c r="C87" s="95"/>
      <c r="D87" s="95"/>
      <c r="E87" s="96"/>
      <c r="F87" s="95"/>
      <c r="G87" s="96"/>
      <c r="H87" s="95"/>
      <c r="I87" s="95"/>
      <c r="J87" s="95"/>
    </row>
    <row r="88" spans="1:10" s="83" customFormat="1" ht="15.75" customHeight="1" x14ac:dyDescent="0.2">
      <c r="A88" s="93"/>
      <c r="E88" s="92"/>
      <c r="G88" s="92"/>
    </row>
    <row r="89" spans="1:10" s="83" customFormat="1" ht="15.75" customHeight="1" x14ac:dyDescent="0.2">
      <c r="A89" s="93"/>
      <c r="E89" s="92"/>
      <c r="G89" s="92"/>
    </row>
    <row r="90" spans="1:10" s="83" customFormat="1" ht="15.75" customHeight="1" x14ac:dyDescent="0.2">
      <c r="A90" s="93"/>
      <c r="E90" s="92"/>
      <c r="G90" s="92"/>
    </row>
    <row r="91" spans="1:10" s="83" customFormat="1" ht="15.75" customHeight="1" x14ac:dyDescent="0.2">
      <c r="A91" s="93"/>
      <c r="E91" s="92"/>
      <c r="G91" s="92"/>
    </row>
    <row r="92" spans="1:10" s="83" customFormat="1" ht="15.75" customHeight="1" x14ac:dyDescent="0.2">
      <c r="A92" s="93"/>
      <c r="E92" s="92"/>
      <c r="G92" s="92"/>
    </row>
    <row r="93" spans="1:10" s="83" customFormat="1" ht="15.75" customHeight="1" x14ac:dyDescent="0.2">
      <c r="A93" s="93"/>
      <c r="E93" s="92"/>
      <c r="G93" s="92"/>
    </row>
    <row r="94" spans="1:10" s="83" customFormat="1" ht="15.75" customHeight="1" x14ac:dyDescent="0.2">
      <c r="A94" s="93"/>
      <c r="E94" s="92"/>
      <c r="G94" s="92"/>
    </row>
    <row r="95" spans="1:10" s="83" customFormat="1" ht="15.75" customHeight="1" x14ac:dyDescent="0.2">
      <c r="A95" s="93"/>
      <c r="E95" s="92"/>
      <c r="G95" s="92"/>
    </row>
    <row r="96" spans="1:10" s="83" customFormat="1" ht="15.75" customHeight="1" x14ac:dyDescent="0.2">
      <c r="A96" s="93"/>
      <c r="E96" s="92"/>
      <c r="G96" s="92"/>
    </row>
    <row r="97" s="83" customFormat="1" ht="15.75" customHeight="1" x14ac:dyDescent="0.2"/>
    <row r="98" s="83" customFormat="1" ht="15.75" customHeight="1" x14ac:dyDescent="0.2"/>
    <row r="99" s="83" customFormat="1" ht="15.75" customHeight="1" x14ac:dyDescent="0.2"/>
    <row r="100" s="83" customFormat="1" ht="15.75" customHeight="1" x14ac:dyDescent="0.2"/>
    <row r="101" s="83" customFormat="1" ht="15.75" customHeight="1" x14ac:dyDescent="0.2"/>
    <row r="102" s="83" customFormat="1" ht="15.75" customHeight="1" x14ac:dyDescent="0.2"/>
    <row r="103" s="83" customFormat="1" ht="15.75" customHeight="1" x14ac:dyDescent="0.2"/>
    <row r="104" s="83" customFormat="1" ht="15.75" customHeight="1" x14ac:dyDescent="0.2"/>
    <row r="105" s="83" customFormat="1" ht="15.75" customHeight="1" x14ac:dyDescent="0.2"/>
    <row r="106" s="83" customFormat="1" ht="15.75" customHeight="1" x14ac:dyDescent="0.2"/>
    <row r="107" s="83" customFormat="1" ht="15.75" customHeight="1" x14ac:dyDescent="0.2"/>
    <row r="108" s="83" customFormat="1" ht="15.75" customHeight="1" x14ac:dyDescent="0.2"/>
    <row r="109" s="83" customFormat="1" ht="15.75" customHeight="1" x14ac:dyDescent="0.2"/>
    <row r="110" s="83" customFormat="1" ht="15.75" customHeight="1" x14ac:dyDescent="0.2"/>
    <row r="111" s="83" customFormat="1" ht="15.75" customHeight="1" x14ac:dyDescent="0.2"/>
    <row r="112" s="83" customFormat="1" ht="15.75" customHeight="1" x14ac:dyDescent="0.2"/>
    <row r="113" s="83" customFormat="1" ht="15.75" customHeight="1" x14ac:dyDescent="0.2"/>
    <row r="114" s="83" customFormat="1" ht="15.75" customHeight="1" x14ac:dyDescent="0.2"/>
    <row r="115" s="83" customFormat="1" ht="15.75" customHeight="1" x14ac:dyDescent="0.2"/>
    <row r="116" s="83" customFormat="1" ht="15.75" customHeight="1" x14ac:dyDescent="0.2"/>
    <row r="117" s="83" customFormat="1" ht="15.75" customHeight="1" x14ac:dyDescent="0.2"/>
    <row r="118" s="83" customFormat="1" ht="15.75" customHeight="1" x14ac:dyDescent="0.2"/>
    <row r="119" s="83" customFormat="1" ht="15.75" customHeight="1" x14ac:dyDescent="0.2"/>
    <row r="120" s="83" customFormat="1" ht="15.75" customHeight="1" x14ac:dyDescent="0.2"/>
    <row r="121" s="83" customFormat="1" ht="15.75" customHeight="1" x14ac:dyDescent="0.2"/>
    <row r="122" s="83" customFormat="1" ht="15.75" customHeight="1" x14ac:dyDescent="0.2"/>
    <row r="123" s="83" customFormat="1" ht="15.75" customHeight="1" x14ac:dyDescent="0.2"/>
    <row r="124" s="83" customFormat="1" ht="15.75" customHeight="1" x14ac:dyDescent="0.2"/>
    <row r="125" s="83" customFormat="1" ht="15.75" customHeight="1" x14ac:dyDescent="0.2"/>
    <row r="126" s="83" customFormat="1" ht="15.75" customHeight="1" x14ac:dyDescent="0.2"/>
    <row r="127" s="83" customFormat="1" ht="15.75" customHeight="1" x14ac:dyDescent="0.2"/>
    <row r="128" s="83" customFormat="1" ht="15.75" customHeight="1" x14ac:dyDescent="0.2"/>
    <row r="129" spans="26:26" s="83" customFormat="1" ht="15.75" customHeight="1" x14ac:dyDescent="0.2"/>
    <row r="130" spans="26:26" s="83" customFormat="1" ht="15.75" customHeight="1" x14ac:dyDescent="0.2"/>
    <row r="131" spans="26:26" s="83" customFormat="1" ht="15.75" customHeight="1" x14ac:dyDescent="0.2"/>
    <row r="132" spans="26:26" s="83" customFormat="1" ht="15.75" customHeight="1" x14ac:dyDescent="0.2"/>
    <row r="133" spans="26:26" s="83" customFormat="1" x14ac:dyDescent="0.2">
      <c r="Z133" s="94"/>
    </row>
    <row r="134" spans="26:26" s="83" customFormat="1" x14ac:dyDescent="0.2">
      <c r="Z134" s="94"/>
    </row>
    <row r="135" spans="26:26" s="83" customFormat="1" x14ac:dyDescent="0.2">
      <c r="Z135" s="94"/>
    </row>
    <row r="136" spans="26:26" s="83" customFormat="1" x14ac:dyDescent="0.2">
      <c r="Z136" s="94"/>
    </row>
    <row r="137" spans="26:26" s="83" customFormat="1" x14ac:dyDescent="0.2">
      <c r="Z137" s="94"/>
    </row>
    <row r="142" spans="26:26" s="83" customFormat="1" x14ac:dyDescent="0.2">
      <c r="Z142" s="94"/>
    </row>
    <row r="143" spans="26:26" s="83" customFormat="1" x14ac:dyDescent="0.2">
      <c r="Z143" s="94"/>
    </row>
    <row r="144" spans="26:26" s="83" customFormat="1" x14ac:dyDescent="0.2">
      <c r="Z144" s="94"/>
    </row>
    <row r="145" spans="26:26" s="83" customFormat="1" x14ac:dyDescent="0.2">
      <c r="Z145" s="94"/>
    </row>
    <row r="146" spans="26:26" s="83" customFormat="1" x14ac:dyDescent="0.2">
      <c r="Z146" s="94"/>
    </row>
    <row r="147" spans="26:26" s="83" customFormat="1" x14ac:dyDescent="0.2">
      <c r="Z147" s="94"/>
    </row>
    <row r="148" spans="26:26" s="83" customFormat="1" x14ac:dyDescent="0.2">
      <c r="Z148" s="94"/>
    </row>
    <row r="149" spans="26:26" s="83" customFormat="1" x14ac:dyDescent="0.2">
      <c r="Z149" s="94"/>
    </row>
    <row r="150" spans="26:26" s="83" customFormat="1" x14ac:dyDescent="0.2">
      <c r="Z150" s="94"/>
    </row>
    <row r="151" spans="26:26" s="83" customFormat="1" x14ac:dyDescent="0.2">
      <c r="Z151" s="94"/>
    </row>
    <row r="152" spans="26:26" s="83" customFormat="1" x14ac:dyDescent="0.2">
      <c r="Z152" s="94"/>
    </row>
    <row r="153" spans="26:26" s="83" customFormat="1" x14ac:dyDescent="0.2">
      <c r="Z153" s="94"/>
    </row>
    <row r="154" spans="26:26" s="83" customFormat="1" x14ac:dyDescent="0.2">
      <c r="Z154" s="94"/>
    </row>
    <row r="155" spans="26:26" s="83" customFormat="1" x14ac:dyDescent="0.2">
      <c r="Z155" s="94"/>
    </row>
    <row r="156" spans="26:26" s="83" customFormat="1" x14ac:dyDescent="0.2">
      <c r="Z156" s="94"/>
    </row>
    <row r="157" spans="26:26" s="83" customFormat="1" x14ac:dyDescent="0.2">
      <c r="Z157" s="94"/>
    </row>
    <row r="158" spans="26:26" s="83" customFormat="1" x14ac:dyDescent="0.2">
      <c r="Z158" s="94"/>
    </row>
    <row r="159" spans="26:26" s="83" customFormat="1" x14ac:dyDescent="0.2">
      <c r="Z159" s="94"/>
    </row>
    <row r="160" spans="26:26" s="83" customFormat="1" x14ac:dyDescent="0.2">
      <c r="Z160" s="94"/>
    </row>
    <row r="161" spans="26:26" s="83" customFormat="1" x14ac:dyDescent="0.2">
      <c r="Z161" s="94"/>
    </row>
    <row r="162" spans="26:26" s="83" customFormat="1" x14ac:dyDescent="0.2">
      <c r="Z162" s="94"/>
    </row>
    <row r="163" spans="26:26" s="83" customFormat="1" x14ac:dyDescent="0.2">
      <c r="Z163" s="94"/>
    </row>
    <row r="164" spans="26:26" s="83" customFormat="1" x14ac:dyDescent="0.2">
      <c r="Z164" s="94"/>
    </row>
    <row r="165" spans="26:26" s="83" customFormat="1" x14ac:dyDescent="0.2">
      <c r="Z165" s="94"/>
    </row>
    <row r="166" spans="26:26" s="83" customFormat="1" x14ac:dyDescent="0.2">
      <c r="Z166" s="94"/>
    </row>
    <row r="167" spans="26:26" s="83" customFormat="1" x14ac:dyDescent="0.2">
      <c r="Z167" s="94"/>
    </row>
    <row r="168" spans="26:26" s="83" customFormat="1" x14ac:dyDescent="0.2">
      <c r="Z168" s="94"/>
    </row>
    <row r="169" spans="26:26" s="83" customFormat="1" x14ac:dyDescent="0.2">
      <c r="Z169" s="94"/>
    </row>
    <row r="170" spans="26:26" s="83" customFormat="1" x14ac:dyDescent="0.2">
      <c r="Z170" s="94"/>
    </row>
    <row r="171" spans="26:26" s="83" customFormat="1" x14ac:dyDescent="0.2">
      <c r="Z171" s="94"/>
    </row>
    <row r="172" spans="26:26" s="83" customFormat="1" x14ac:dyDescent="0.2">
      <c r="Z172" s="94"/>
    </row>
  </sheetData>
  <mergeCells count="48">
    <mergeCell ref="L1:AE1"/>
    <mergeCell ref="L2:AE2"/>
    <mergeCell ref="L3:AE3"/>
    <mergeCell ref="M4:O4"/>
    <mergeCell ref="P4:R4"/>
    <mergeCell ref="S4:U4"/>
    <mergeCell ref="V4:X4"/>
    <mergeCell ref="Y4:AA4"/>
    <mergeCell ref="P7:R7"/>
    <mergeCell ref="S7:U7"/>
    <mergeCell ref="V7:X7"/>
    <mergeCell ref="M8:N8"/>
    <mergeCell ref="S8:T8"/>
    <mergeCell ref="V8:W8"/>
    <mergeCell ref="M10:O10"/>
    <mergeCell ref="S10:U10"/>
    <mergeCell ref="V10:X10"/>
    <mergeCell ref="M11:N11"/>
    <mergeCell ref="P11:Q11"/>
    <mergeCell ref="V11:W11"/>
    <mergeCell ref="M13:O13"/>
    <mergeCell ref="P13:R13"/>
    <mergeCell ref="Y13:AA13"/>
    <mergeCell ref="P14:Q14"/>
    <mergeCell ref="Y14:Z14"/>
    <mergeCell ref="S14:T14"/>
    <mergeCell ref="V13:X13"/>
    <mergeCell ref="M16:O16"/>
    <mergeCell ref="P16:R16"/>
    <mergeCell ref="Y16:AA16"/>
    <mergeCell ref="M17:N17"/>
    <mergeCell ref="P17:Q17"/>
    <mergeCell ref="S17:T17"/>
    <mergeCell ref="V17:W17"/>
    <mergeCell ref="S16:U16"/>
    <mergeCell ref="M19:O19"/>
    <mergeCell ref="P19:R19"/>
    <mergeCell ref="S19:U19"/>
    <mergeCell ref="V19:X19"/>
    <mergeCell ref="AI23:AI27"/>
    <mergeCell ref="AB24:AB27"/>
    <mergeCell ref="AC24:AC27"/>
    <mergeCell ref="AD24:AD27"/>
    <mergeCell ref="Y10:AA10"/>
    <mergeCell ref="AE24:AE27"/>
    <mergeCell ref="Y7:AA7"/>
    <mergeCell ref="AJ24:AJ27"/>
    <mergeCell ref="AM24:AM27"/>
  </mergeCells>
  <phoneticPr fontId="9" type="noConversion"/>
  <conditionalFormatting sqref="M19:U19 AE6:AE12 Y13:AA13 M10:X10 M7:U7 V16:AA16 M13:U13 M16:R16">
    <cfRule type="cellIs" dxfId="15" priority="28" stopIfTrue="1" operator="equal">
      <formula>0</formula>
    </cfRule>
  </conditionalFormatting>
  <conditionalFormatting sqref="W18 T18 Q6 W9 Z6 Z9 T6 T9 N12 W12 Z15 N15 Q12 Q15 T15 N18 Q18 Z12 N9">
    <cfRule type="cellIs" dxfId="14" priority="27" stopIfTrue="1" operator="equal">
      <formula>1</formula>
    </cfRule>
  </conditionalFormatting>
  <conditionalFormatting sqref="Q6 W9 Z6 Z9 T6 T9 N12 W12 Z15 N15 W18 T18 Q12 Q15 Z12 N9">
    <cfRule type="cellIs" dxfId="13" priority="25" stopIfTrue="1" operator="equal">
      <formula>2</formula>
    </cfRule>
    <cfRule type="cellIs" dxfId="12" priority="26" stopIfTrue="1" operator="equal">
      <formula>0</formula>
    </cfRule>
  </conditionalFormatting>
  <conditionalFormatting sqref="T15">
    <cfRule type="cellIs" dxfId="11" priority="11" stopIfTrue="1" operator="equal">
      <formula>2</formula>
    </cfRule>
    <cfRule type="cellIs" dxfId="10" priority="12" stopIfTrue="1" operator="equal">
      <formula>0</formula>
    </cfRule>
  </conditionalFormatting>
  <conditionalFormatting sqref="S16:U16">
    <cfRule type="cellIs" dxfId="9" priority="10" stopIfTrue="1" operator="equal">
      <formula>0</formula>
    </cfRule>
  </conditionalFormatting>
  <conditionalFormatting sqref="V13:X13">
    <cfRule type="cellIs" dxfId="8" priority="9" stopIfTrue="1" operator="equal">
      <formula>0</formula>
    </cfRule>
  </conditionalFormatting>
  <conditionalFormatting sqref="N18">
    <cfRule type="cellIs" dxfId="7" priority="7" stopIfTrue="1" operator="equal">
      <formula>2</formula>
    </cfRule>
    <cfRule type="cellIs" dxfId="6" priority="8" stopIfTrue="1" operator="equal">
      <formula>0</formula>
    </cfRule>
  </conditionalFormatting>
  <conditionalFormatting sqref="Q18">
    <cfRule type="cellIs" dxfId="5" priority="5" stopIfTrue="1" operator="equal">
      <formula>2</formula>
    </cfRule>
    <cfRule type="cellIs" dxfId="4" priority="6" stopIfTrue="1" operator="equal">
      <formula>0</formula>
    </cfRule>
  </conditionalFormatting>
  <conditionalFormatting sqref="V7:X7">
    <cfRule type="cellIs" dxfId="3" priority="4" stopIfTrue="1" operator="equal">
      <formula>0</formula>
    </cfRule>
  </conditionalFormatting>
  <conditionalFormatting sqref="W6">
    <cfRule type="cellIs" dxfId="2" priority="3" stopIfTrue="1" operator="equal">
      <formula>1</formula>
    </cfRule>
  </conditionalFormatting>
  <conditionalFormatting sqref="W6">
    <cfRule type="cellIs" dxfId="1" priority="1" stopIfTrue="1" operator="equal">
      <formula>2</formula>
    </cfRule>
    <cfRule type="cellIs" dxfId="0" priority="2" stopIfTrue="1" operator="equal">
      <formula>0</formula>
    </cfRule>
  </conditionalFormatting>
  <printOptions horizontalCentered="1" verticalCentered="1" gridLinesSet="0"/>
  <pageMargins left="0" right="0.21999999999999997" top="0" bottom="0.54" header="0" footer="0"/>
  <pageSetup paperSize="9" pageOrder="overThenDown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40"/>
  <sheetViews>
    <sheetView tabSelected="1" topLeftCell="A13" workbookViewId="0">
      <selection activeCell="A37" sqref="A37"/>
    </sheetView>
  </sheetViews>
  <sheetFormatPr baseColWidth="10" defaultColWidth="10.69921875" defaultRowHeight="12.75" x14ac:dyDescent="0.2"/>
  <cols>
    <col min="1" max="1" width="9.59765625" style="246" customWidth="1"/>
    <col min="2" max="2" width="18" style="244" customWidth="1"/>
    <col min="3" max="3" width="3.3984375" style="244" customWidth="1"/>
    <col min="4" max="4" width="3.09765625" style="244" customWidth="1"/>
    <col min="5" max="5" width="3.3984375" style="244" customWidth="1"/>
    <col min="6" max="6" width="5.3984375" style="244" customWidth="1"/>
    <col min="7" max="8" width="3.3984375" style="244" customWidth="1"/>
    <col min="9" max="9" width="3.09765625" style="244" customWidth="1"/>
    <col min="10" max="10" width="3.3984375" style="244" customWidth="1"/>
    <col min="11" max="11" width="6" style="244" bestFit="1" customWidth="1"/>
    <col min="12" max="12" width="3.59765625" style="244" bestFit="1" customWidth="1"/>
    <col min="13" max="13" width="3.3984375" style="244" customWidth="1"/>
    <col min="14" max="14" width="3.09765625" style="244" customWidth="1"/>
    <col min="15" max="15" width="3.3984375" style="244" customWidth="1"/>
    <col min="16" max="16" width="5.3984375" style="244" customWidth="1"/>
    <col min="17" max="17" width="3.59765625" style="244" bestFit="1" customWidth="1"/>
    <col min="18" max="18" width="3" style="244" customWidth="1"/>
    <col min="19" max="19" width="3.59765625" style="244" bestFit="1" customWidth="1"/>
    <col min="20" max="20" width="3" style="244" customWidth="1"/>
    <col min="21" max="21" width="6.69921875" style="244" customWidth="1"/>
    <col min="22" max="22" width="3.59765625" style="244" customWidth="1"/>
    <col min="23" max="23" width="3.3984375" style="244" customWidth="1"/>
    <col min="24" max="24" width="3.09765625" style="244" customWidth="1"/>
    <col min="25" max="25" width="3.3984375" style="244" customWidth="1"/>
    <col min="26" max="26" width="6.09765625" style="244" customWidth="1"/>
    <col min="27" max="27" width="3.3984375" style="244" customWidth="1"/>
    <col min="28" max="28" width="3.69921875" style="244" customWidth="1"/>
    <col min="29" max="29" width="6.09765625" style="245" customWidth="1"/>
    <col min="30" max="30" width="3.3984375" style="244" customWidth="1"/>
    <col min="31" max="31" width="5.296875" style="245" customWidth="1"/>
    <col min="32" max="32" width="6" style="244" customWidth="1"/>
    <col min="33" max="33" width="3.69921875" style="244" customWidth="1"/>
    <col min="34" max="16384" width="10.69921875" style="244"/>
  </cols>
  <sheetData>
    <row r="1" spans="1:34" ht="45" x14ac:dyDescent="0.6">
      <c r="A1" s="518" t="s">
        <v>46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</row>
    <row r="2" spans="1:34" ht="33.75" x14ac:dyDescent="0.5">
      <c r="A2" s="519" t="s">
        <v>86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</row>
    <row r="3" spans="1:34" ht="13.5" thickBot="1" x14ac:dyDescent="0.25"/>
    <row r="4" spans="1:34" ht="16.5" thickBot="1" x14ac:dyDescent="0.3">
      <c r="A4" s="350"/>
      <c r="B4" s="349"/>
      <c r="C4" s="520" t="s">
        <v>85</v>
      </c>
      <c r="D4" s="521"/>
      <c r="E4" s="521"/>
      <c r="F4" s="521"/>
      <c r="G4" s="522"/>
      <c r="H4" s="520" t="s">
        <v>47</v>
      </c>
      <c r="I4" s="521"/>
      <c r="J4" s="521"/>
      <c r="K4" s="521"/>
      <c r="L4" s="522"/>
      <c r="M4" s="523" t="s">
        <v>59</v>
      </c>
      <c r="N4" s="521"/>
      <c r="O4" s="521"/>
      <c r="P4" s="521"/>
      <c r="Q4" s="522"/>
      <c r="R4" s="524" t="s">
        <v>48</v>
      </c>
      <c r="S4" s="525"/>
      <c r="T4" s="525"/>
      <c r="U4" s="525"/>
      <c r="V4" s="526"/>
      <c r="W4" s="520" t="s">
        <v>65</v>
      </c>
      <c r="X4" s="521"/>
      <c r="Y4" s="521"/>
      <c r="Z4" s="521"/>
      <c r="AA4" s="521"/>
      <c r="AB4" s="520" t="s">
        <v>69</v>
      </c>
      <c r="AC4" s="521"/>
      <c r="AD4" s="521"/>
      <c r="AE4" s="521"/>
      <c r="AF4" s="521"/>
      <c r="AG4" s="522"/>
    </row>
    <row r="5" spans="1:34" ht="21" thickBot="1" x14ac:dyDescent="0.35">
      <c r="A5" s="527" t="s">
        <v>85</v>
      </c>
      <c r="B5" s="528"/>
      <c r="C5" s="263" t="s">
        <v>13</v>
      </c>
      <c r="D5" s="262" t="s">
        <v>83</v>
      </c>
      <c r="E5" s="262" t="s">
        <v>82</v>
      </c>
      <c r="F5" s="262" t="s">
        <v>84</v>
      </c>
      <c r="G5" s="264" t="s">
        <v>17</v>
      </c>
      <c r="H5" s="263" t="s">
        <v>13</v>
      </c>
      <c r="I5" s="262" t="s">
        <v>83</v>
      </c>
      <c r="J5" s="262" t="s">
        <v>82</v>
      </c>
      <c r="K5" s="262" t="s">
        <v>84</v>
      </c>
      <c r="L5" s="264" t="s">
        <v>17</v>
      </c>
      <c r="M5" s="263" t="s">
        <v>13</v>
      </c>
      <c r="N5" s="262" t="s">
        <v>83</v>
      </c>
      <c r="O5" s="262" t="s">
        <v>82</v>
      </c>
      <c r="P5" s="262" t="s">
        <v>84</v>
      </c>
      <c r="Q5" s="264" t="s">
        <v>17</v>
      </c>
      <c r="R5" s="339" t="s">
        <v>13</v>
      </c>
      <c r="S5" s="314" t="s">
        <v>83</v>
      </c>
      <c r="T5" s="314" t="s">
        <v>82</v>
      </c>
      <c r="U5" s="314" t="s">
        <v>84</v>
      </c>
      <c r="V5" s="313" t="s">
        <v>17</v>
      </c>
      <c r="W5" s="342" t="s">
        <v>13</v>
      </c>
      <c r="X5" s="341" t="s">
        <v>83</v>
      </c>
      <c r="Y5" s="341" t="s">
        <v>82</v>
      </c>
      <c r="Z5" s="341" t="s">
        <v>84</v>
      </c>
      <c r="AA5" s="341" t="s">
        <v>17</v>
      </c>
      <c r="AB5" s="261" t="s">
        <v>13</v>
      </c>
      <c r="AC5" s="260" t="s">
        <v>83</v>
      </c>
      <c r="AD5" s="260" t="s">
        <v>82</v>
      </c>
      <c r="AE5" s="260" t="s">
        <v>16</v>
      </c>
      <c r="AF5" s="260" t="s">
        <v>38</v>
      </c>
      <c r="AG5" s="259" t="s">
        <v>17</v>
      </c>
    </row>
    <row r="6" spans="1:34" ht="15" x14ac:dyDescent="0.25">
      <c r="A6" s="256" t="s">
        <v>18</v>
      </c>
      <c r="B6" s="255" t="s">
        <v>27</v>
      </c>
      <c r="C6" s="254"/>
      <c r="D6" s="253"/>
      <c r="E6" s="253"/>
      <c r="F6" s="253"/>
      <c r="G6" s="295"/>
      <c r="H6" s="363">
        <v>2</v>
      </c>
      <c r="I6" s="462">
        <v>300</v>
      </c>
      <c r="J6" s="462">
        <v>7</v>
      </c>
      <c r="K6" s="280">
        <f>ROUNDDOWN(I6/J6,3)</f>
        <v>42.856999999999999</v>
      </c>
      <c r="L6" s="472">
        <v>148</v>
      </c>
      <c r="M6" s="348">
        <v>0</v>
      </c>
      <c r="N6" s="285">
        <v>125</v>
      </c>
      <c r="O6" s="285">
        <v>8</v>
      </c>
      <c r="P6" s="280">
        <f>ROUNDDOWN(N6/O6,3)</f>
        <v>15.625</v>
      </c>
      <c r="Q6" s="283">
        <v>32</v>
      </c>
      <c r="R6" s="363">
        <v>2</v>
      </c>
      <c r="S6" s="357">
        <v>300</v>
      </c>
      <c r="T6" s="455">
        <v>11</v>
      </c>
      <c r="U6" s="351">
        <f>ROUNDDOWN(S6/T6,3)</f>
        <v>27.271999999999998</v>
      </c>
      <c r="V6" s="456" t="s">
        <v>88</v>
      </c>
      <c r="W6" s="363">
        <v>2</v>
      </c>
      <c r="X6" s="357">
        <v>300</v>
      </c>
      <c r="Y6" s="357">
        <v>3</v>
      </c>
      <c r="Z6" s="358">
        <f>ROUNDDOWN(X6/Y6,3)</f>
        <v>100</v>
      </c>
      <c r="AA6" s="359" t="s">
        <v>77</v>
      </c>
      <c r="AB6" s="291">
        <f t="shared" ref="AB6:AD10" si="0">C6+H6+M6+R6+W6</f>
        <v>6</v>
      </c>
      <c r="AC6" s="290">
        <f t="shared" si="0"/>
        <v>1025</v>
      </c>
      <c r="AD6" s="290">
        <f t="shared" si="0"/>
        <v>29</v>
      </c>
      <c r="AE6" s="289">
        <f>ROUNDDOWN(AC6/AD6,3)</f>
        <v>35.344000000000001</v>
      </c>
      <c r="AF6" s="288">
        <v>100</v>
      </c>
      <c r="AG6" s="365" t="s">
        <v>77</v>
      </c>
      <c r="AH6" s="245"/>
    </row>
    <row r="7" spans="1:34" ht="15" x14ac:dyDescent="0.25">
      <c r="A7" s="256" t="s">
        <v>19</v>
      </c>
      <c r="B7" s="255" t="s">
        <v>28</v>
      </c>
      <c r="C7" s="254"/>
      <c r="D7" s="253"/>
      <c r="E7" s="253"/>
      <c r="F7" s="253"/>
      <c r="G7" s="295"/>
      <c r="H7" s="346">
        <v>0</v>
      </c>
      <c r="I7" s="352">
        <v>36</v>
      </c>
      <c r="J7" s="352">
        <v>12</v>
      </c>
      <c r="K7" s="353">
        <f>ROUNDDOWN(I7/J7,3)</f>
        <v>3</v>
      </c>
      <c r="L7" s="360">
        <v>13</v>
      </c>
      <c r="M7" s="347">
        <v>2</v>
      </c>
      <c r="N7" s="281">
        <v>200</v>
      </c>
      <c r="O7" s="281">
        <v>16</v>
      </c>
      <c r="P7" s="307">
        <f>ROUNDDOWN(N7/O7,3)</f>
        <v>12.5</v>
      </c>
      <c r="Q7" s="279">
        <v>41</v>
      </c>
      <c r="R7" s="346">
        <v>0</v>
      </c>
      <c r="S7" s="386">
        <v>175</v>
      </c>
      <c r="T7" s="386">
        <v>13</v>
      </c>
      <c r="U7" s="353">
        <f>ROUNDDOWN(S7/T7,3)</f>
        <v>13.461</v>
      </c>
      <c r="V7" s="387">
        <v>73</v>
      </c>
      <c r="W7" s="364">
        <v>2</v>
      </c>
      <c r="X7" s="352">
        <v>200</v>
      </c>
      <c r="Y7" s="352">
        <v>13</v>
      </c>
      <c r="Z7" s="353">
        <f>ROUNDDOWN(X7/Y7,3)</f>
        <v>15.384</v>
      </c>
      <c r="AA7" s="360">
        <v>53</v>
      </c>
      <c r="AB7" s="278">
        <f t="shared" si="0"/>
        <v>4</v>
      </c>
      <c r="AC7" s="277">
        <f t="shared" si="0"/>
        <v>611</v>
      </c>
      <c r="AD7" s="277">
        <f t="shared" si="0"/>
        <v>54</v>
      </c>
      <c r="AE7" s="276">
        <f>ROUNDDOWN(AC7/AD7,3)</f>
        <v>11.314</v>
      </c>
      <c r="AF7" s="275">
        <v>15.384</v>
      </c>
      <c r="AG7" s="274">
        <f>MAX(G7,L7,Q7,V7,AA7)</f>
        <v>73</v>
      </c>
    </row>
    <row r="8" spans="1:34" ht="15" x14ac:dyDescent="0.25">
      <c r="A8" s="256" t="s">
        <v>25</v>
      </c>
      <c r="B8" s="255" t="s">
        <v>29</v>
      </c>
      <c r="C8" s="248"/>
      <c r="D8" s="247"/>
      <c r="E8" s="247"/>
      <c r="F8" s="247"/>
      <c r="G8" s="270"/>
      <c r="H8" s="346">
        <v>0</v>
      </c>
      <c r="I8" s="352">
        <v>94</v>
      </c>
      <c r="J8" s="352">
        <v>20</v>
      </c>
      <c r="K8" s="353">
        <f>ROUNDDOWN(I8/J8,3)</f>
        <v>4.7</v>
      </c>
      <c r="L8" s="360">
        <v>18</v>
      </c>
      <c r="M8" s="346">
        <v>0</v>
      </c>
      <c r="N8" s="281">
        <v>87</v>
      </c>
      <c r="O8" s="281">
        <v>20</v>
      </c>
      <c r="P8" s="307">
        <f>ROUNDDOWN(N8/O8,3)</f>
        <v>4.3499999999999996</v>
      </c>
      <c r="Q8" s="279">
        <v>19</v>
      </c>
      <c r="R8" s="346">
        <v>0</v>
      </c>
      <c r="S8" s="386">
        <v>100</v>
      </c>
      <c r="T8" s="386">
        <v>20</v>
      </c>
      <c r="U8" s="353">
        <f>ROUNDDOWN(S8/T8,3)</f>
        <v>5</v>
      </c>
      <c r="V8" s="387">
        <v>24</v>
      </c>
      <c r="W8" s="305">
        <v>0</v>
      </c>
      <c r="X8" s="352">
        <v>76</v>
      </c>
      <c r="Y8" s="352">
        <v>20</v>
      </c>
      <c r="Z8" s="353">
        <f>ROUNDDOWN(X8/Y8,3)</f>
        <v>3.8</v>
      </c>
      <c r="AA8" s="360">
        <v>13</v>
      </c>
      <c r="AB8" s="278">
        <f t="shared" si="0"/>
        <v>0</v>
      </c>
      <c r="AC8" s="277">
        <f t="shared" si="0"/>
        <v>357</v>
      </c>
      <c r="AD8" s="277">
        <f t="shared" si="0"/>
        <v>80</v>
      </c>
      <c r="AE8" s="276">
        <f>ROUNDDOWN(AC8/AD8,3)</f>
        <v>4.4619999999999997</v>
      </c>
      <c r="AF8" s="275" t="s">
        <v>80</v>
      </c>
      <c r="AG8" s="274">
        <f>MAX(G8,L8,Q8,V8,AA8)</f>
        <v>24</v>
      </c>
    </row>
    <row r="9" spans="1:34" ht="15" x14ac:dyDescent="0.25">
      <c r="A9" s="252" t="s">
        <v>20</v>
      </c>
      <c r="B9" s="251" t="s">
        <v>30</v>
      </c>
      <c r="C9" s="248"/>
      <c r="D9" s="247"/>
      <c r="E9" s="247"/>
      <c r="F9" s="247"/>
      <c r="G9" s="270"/>
      <c r="H9" s="345">
        <v>2</v>
      </c>
      <c r="I9" s="354">
        <v>120</v>
      </c>
      <c r="J9" s="354">
        <v>3</v>
      </c>
      <c r="K9" s="353">
        <f>ROUNDDOWN(I9/J9,3)</f>
        <v>40</v>
      </c>
      <c r="L9" s="361" t="s">
        <v>89</v>
      </c>
      <c r="M9" s="345">
        <v>2</v>
      </c>
      <c r="N9" s="324">
        <v>120</v>
      </c>
      <c r="O9" s="324">
        <v>8</v>
      </c>
      <c r="P9" s="307">
        <f>ROUNDDOWN(N9/O9,3)</f>
        <v>15</v>
      </c>
      <c r="Q9" s="322">
        <v>56</v>
      </c>
      <c r="R9" s="345">
        <v>2</v>
      </c>
      <c r="S9" s="457">
        <v>120</v>
      </c>
      <c r="T9" s="457">
        <v>12</v>
      </c>
      <c r="U9" s="353">
        <f>ROUNDDOWN(S9/T9,3)</f>
        <v>10</v>
      </c>
      <c r="V9" s="451">
        <v>45</v>
      </c>
      <c r="W9" s="364">
        <v>2</v>
      </c>
      <c r="X9" s="354">
        <v>120</v>
      </c>
      <c r="Y9" s="354">
        <v>17</v>
      </c>
      <c r="Z9" s="353">
        <f>ROUNDDOWN(X9/Y9,3)</f>
        <v>7.0579999999999998</v>
      </c>
      <c r="AA9" s="361">
        <v>51</v>
      </c>
      <c r="AB9" s="278">
        <f t="shared" si="0"/>
        <v>8</v>
      </c>
      <c r="AC9" s="277">
        <f t="shared" si="0"/>
        <v>480</v>
      </c>
      <c r="AD9" s="277">
        <f t="shared" si="0"/>
        <v>40</v>
      </c>
      <c r="AE9" s="276">
        <f>ROUNDDOWN(AC9/AD9,3)</f>
        <v>12</v>
      </c>
      <c r="AF9" s="275">
        <v>40</v>
      </c>
      <c r="AG9" s="473" t="s">
        <v>89</v>
      </c>
    </row>
    <row r="10" spans="1:34" s="253" customFormat="1" ht="15.75" thickBot="1" x14ac:dyDescent="0.3">
      <c r="A10" s="250" t="s">
        <v>21</v>
      </c>
      <c r="B10" s="249" t="s">
        <v>31</v>
      </c>
      <c r="C10" s="254"/>
      <c r="G10" s="295"/>
      <c r="H10" s="301">
        <v>2</v>
      </c>
      <c r="I10" s="355">
        <v>35</v>
      </c>
      <c r="J10" s="355">
        <v>50</v>
      </c>
      <c r="K10" s="356">
        <f>ROUNDDOWN(I10/J10,3)</f>
        <v>0.7</v>
      </c>
      <c r="L10" s="362">
        <v>8</v>
      </c>
      <c r="M10" s="344">
        <v>0</v>
      </c>
      <c r="N10" s="273">
        <v>32</v>
      </c>
      <c r="O10" s="273">
        <v>41</v>
      </c>
      <c r="P10" s="300">
        <f>ROUNDDOWN(N10/O10,3)</f>
        <v>0.78</v>
      </c>
      <c r="Q10" s="271">
        <v>5</v>
      </c>
      <c r="R10" s="344">
        <v>0</v>
      </c>
      <c r="S10" s="355">
        <v>32</v>
      </c>
      <c r="T10" s="355">
        <v>50</v>
      </c>
      <c r="U10" s="300">
        <f>ROUNDDOWN(S10/T10,3)</f>
        <v>0.64</v>
      </c>
      <c r="V10" s="452">
        <v>4</v>
      </c>
      <c r="W10" s="299">
        <v>0</v>
      </c>
      <c r="X10" s="355">
        <v>38</v>
      </c>
      <c r="Y10" s="355">
        <v>50</v>
      </c>
      <c r="Z10" s="356">
        <f>ROUNDDOWN(X10/Y10,3)</f>
        <v>0.76</v>
      </c>
      <c r="AA10" s="362">
        <v>4</v>
      </c>
      <c r="AB10" s="343">
        <f t="shared" si="0"/>
        <v>2</v>
      </c>
      <c r="AC10" s="268">
        <f t="shared" si="0"/>
        <v>137</v>
      </c>
      <c r="AD10" s="268">
        <f t="shared" si="0"/>
        <v>191</v>
      </c>
      <c r="AE10" s="267">
        <f>ROUNDDOWN(AC10/AD10,3)</f>
        <v>0.71699999999999997</v>
      </c>
      <c r="AF10" s="266">
        <v>0.7</v>
      </c>
      <c r="AG10" s="265">
        <f>MAX(G10,L10,Q10,V10,AA10)</f>
        <v>8</v>
      </c>
    </row>
    <row r="11" spans="1:34" s="420" customFormat="1" ht="16.5" thickBot="1" x14ac:dyDescent="0.3">
      <c r="A11" s="399"/>
      <c r="B11" s="400"/>
      <c r="C11" s="401"/>
      <c r="D11" s="402"/>
      <c r="E11" s="402"/>
      <c r="F11" s="402"/>
      <c r="G11" s="403"/>
      <c r="H11" s="409" t="s">
        <v>51</v>
      </c>
      <c r="I11" s="410">
        <f>SUM(H6:H10)</f>
        <v>6</v>
      </c>
      <c r="J11" s="411"/>
      <c r="K11" s="412" t="s">
        <v>9</v>
      </c>
      <c r="L11" s="413">
        <v>2</v>
      </c>
      <c r="M11" s="404" t="s">
        <v>51</v>
      </c>
      <c r="N11" s="405">
        <f>SUM(M6:M10)</f>
        <v>4</v>
      </c>
      <c r="O11" s="406"/>
      <c r="P11" s="407" t="s">
        <v>9</v>
      </c>
      <c r="Q11" s="408">
        <v>0</v>
      </c>
      <c r="R11" s="404" t="s">
        <v>51</v>
      </c>
      <c r="S11" s="405">
        <f>SUM(R6:R10)</f>
        <v>4</v>
      </c>
      <c r="T11" s="406"/>
      <c r="U11" s="407" t="s">
        <v>9</v>
      </c>
      <c r="V11" s="408">
        <v>0</v>
      </c>
      <c r="W11" s="409" t="s">
        <v>51</v>
      </c>
      <c r="X11" s="410">
        <f>SUM(W6:W10)</f>
        <v>6</v>
      </c>
      <c r="Y11" s="411"/>
      <c r="Z11" s="412" t="s">
        <v>9</v>
      </c>
      <c r="AA11" s="413">
        <v>2</v>
      </c>
      <c r="AB11" s="414" t="s">
        <v>51</v>
      </c>
      <c r="AC11" s="415">
        <f>I11+N11+S11+X11</f>
        <v>20</v>
      </c>
      <c r="AD11" s="416"/>
      <c r="AE11" s="417">
        <v>4</v>
      </c>
      <c r="AF11" s="418" t="s">
        <v>9</v>
      </c>
      <c r="AG11" s="419">
        <f>L11+Q11+V11+AA11</f>
        <v>4</v>
      </c>
    </row>
    <row r="12" spans="1:34" ht="21" thickBot="1" x14ac:dyDescent="0.35">
      <c r="A12" s="527" t="s">
        <v>47</v>
      </c>
      <c r="B12" s="528"/>
      <c r="C12" s="263" t="s">
        <v>13</v>
      </c>
      <c r="D12" s="262" t="s">
        <v>83</v>
      </c>
      <c r="E12" s="262" t="s">
        <v>82</v>
      </c>
      <c r="F12" s="262" t="s">
        <v>84</v>
      </c>
      <c r="G12" s="262" t="s">
        <v>17</v>
      </c>
      <c r="H12" s="342" t="s">
        <v>13</v>
      </c>
      <c r="I12" s="341" t="s">
        <v>83</v>
      </c>
      <c r="J12" s="341" t="s">
        <v>82</v>
      </c>
      <c r="K12" s="341" t="s">
        <v>84</v>
      </c>
      <c r="L12" s="340" t="s">
        <v>17</v>
      </c>
      <c r="M12" s="263" t="s">
        <v>13</v>
      </c>
      <c r="N12" s="262" t="s">
        <v>83</v>
      </c>
      <c r="O12" s="262" t="s">
        <v>82</v>
      </c>
      <c r="P12" s="262" t="s">
        <v>84</v>
      </c>
      <c r="Q12" s="264" t="s">
        <v>17</v>
      </c>
      <c r="R12" s="339" t="s">
        <v>13</v>
      </c>
      <c r="S12" s="314" t="s">
        <v>83</v>
      </c>
      <c r="T12" s="314" t="s">
        <v>82</v>
      </c>
      <c r="U12" s="314" t="s">
        <v>84</v>
      </c>
      <c r="V12" s="313" t="s">
        <v>17</v>
      </c>
      <c r="W12" s="316" t="s">
        <v>13</v>
      </c>
      <c r="X12" s="315" t="s">
        <v>83</v>
      </c>
      <c r="Y12" s="315" t="s">
        <v>82</v>
      </c>
      <c r="Z12" s="315" t="s">
        <v>84</v>
      </c>
      <c r="AA12" s="315" t="s">
        <v>17</v>
      </c>
      <c r="AB12" s="261" t="s">
        <v>13</v>
      </c>
      <c r="AC12" s="260" t="s">
        <v>83</v>
      </c>
      <c r="AD12" s="260" t="s">
        <v>82</v>
      </c>
      <c r="AE12" s="260" t="s">
        <v>16</v>
      </c>
      <c r="AF12" s="260" t="s">
        <v>38</v>
      </c>
      <c r="AG12" s="259" t="s">
        <v>17</v>
      </c>
    </row>
    <row r="13" spans="1:34" ht="15" x14ac:dyDescent="0.25">
      <c r="A13" s="256" t="s">
        <v>18</v>
      </c>
      <c r="B13" s="366" t="s">
        <v>63</v>
      </c>
      <c r="C13" s="369">
        <v>0</v>
      </c>
      <c r="D13" s="357">
        <v>237</v>
      </c>
      <c r="E13" s="357">
        <v>7</v>
      </c>
      <c r="F13" s="358">
        <f>ROUNDDOWN(D13/E13,3)</f>
        <v>33.856999999999999</v>
      </c>
      <c r="G13" s="359">
        <v>175</v>
      </c>
      <c r="H13" s="258"/>
      <c r="I13" s="257"/>
      <c r="J13" s="257"/>
      <c r="K13" s="257"/>
      <c r="L13" s="338"/>
      <c r="M13" s="337">
        <v>2</v>
      </c>
      <c r="N13" s="336">
        <v>300</v>
      </c>
      <c r="O13" s="336">
        <v>12</v>
      </c>
      <c r="P13" s="335">
        <f>ROUNDDOWN(N13/O13,3)</f>
        <v>25</v>
      </c>
      <c r="Q13" s="334">
        <v>114</v>
      </c>
      <c r="R13" s="333">
        <v>2</v>
      </c>
      <c r="S13" s="332">
        <v>300</v>
      </c>
      <c r="T13" s="332">
        <v>16</v>
      </c>
      <c r="U13" s="331">
        <f>ROUNDDOWN(S13/T13,3)</f>
        <v>18.75</v>
      </c>
      <c r="V13" s="330">
        <v>55</v>
      </c>
      <c r="W13" s="363">
        <v>2</v>
      </c>
      <c r="X13" s="357">
        <v>232</v>
      </c>
      <c r="Y13" s="357">
        <v>20</v>
      </c>
      <c r="Z13" s="358">
        <f>ROUNDDOWN(X13/Y13,3)</f>
        <v>11.6</v>
      </c>
      <c r="AA13" s="449">
        <v>128</v>
      </c>
      <c r="AB13" s="291">
        <f t="shared" ref="AB13:AD17" si="1">C13+H13+M13+R13+W13</f>
        <v>6</v>
      </c>
      <c r="AC13" s="290">
        <f t="shared" si="1"/>
        <v>1069</v>
      </c>
      <c r="AD13" s="290">
        <f t="shared" si="1"/>
        <v>55</v>
      </c>
      <c r="AE13" s="289">
        <f>ROUNDDOWN(AC13/AD13,3)</f>
        <v>19.436</v>
      </c>
      <c r="AF13" s="288">
        <v>25</v>
      </c>
      <c r="AG13" s="287">
        <f>MAX(G13,L13,Q13,V13,AA13)</f>
        <v>175</v>
      </c>
    </row>
    <row r="14" spans="1:34" ht="15" x14ac:dyDescent="0.25">
      <c r="A14" s="256" t="s">
        <v>19</v>
      </c>
      <c r="B14" s="366" t="s">
        <v>53</v>
      </c>
      <c r="C14" s="286">
        <v>2</v>
      </c>
      <c r="D14" s="352">
        <v>200</v>
      </c>
      <c r="E14" s="352">
        <v>12</v>
      </c>
      <c r="F14" s="353">
        <f>ROUNDDOWN(D14/E14,3)</f>
        <v>16.666</v>
      </c>
      <c r="G14" s="360">
        <v>44</v>
      </c>
      <c r="H14" s="254"/>
      <c r="I14" s="253"/>
      <c r="J14" s="253"/>
      <c r="K14" s="253"/>
      <c r="L14" s="295"/>
      <c r="M14" s="329">
        <v>2</v>
      </c>
      <c r="N14" s="281">
        <v>200</v>
      </c>
      <c r="O14" s="281">
        <v>15</v>
      </c>
      <c r="P14" s="323">
        <f>ROUNDDOWN(N14/O14,3)</f>
        <v>13.333</v>
      </c>
      <c r="Q14" s="279">
        <v>99</v>
      </c>
      <c r="R14" s="305">
        <v>0</v>
      </c>
      <c r="S14" s="327">
        <v>106</v>
      </c>
      <c r="T14" s="327">
        <v>6</v>
      </c>
      <c r="U14" s="307">
        <f>ROUNDDOWN(S14/T14,3)</f>
        <v>17.666</v>
      </c>
      <c r="V14" s="326">
        <v>40</v>
      </c>
      <c r="W14" s="325">
        <v>2</v>
      </c>
      <c r="X14" s="352">
        <v>200</v>
      </c>
      <c r="Y14" s="352">
        <v>14</v>
      </c>
      <c r="Z14" s="353">
        <f>ROUNDDOWN(X14/Y14,3)</f>
        <v>14.285</v>
      </c>
      <c r="AA14" s="450">
        <v>96</v>
      </c>
      <c r="AB14" s="278">
        <f t="shared" si="1"/>
        <v>6</v>
      </c>
      <c r="AC14" s="277">
        <f t="shared" si="1"/>
        <v>706</v>
      </c>
      <c r="AD14" s="277">
        <f t="shared" si="1"/>
        <v>47</v>
      </c>
      <c r="AE14" s="276">
        <f>ROUNDDOWN(AC14/AD14,3)</f>
        <v>15.021000000000001</v>
      </c>
      <c r="AF14" s="275">
        <v>16.666</v>
      </c>
      <c r="AG14" s="274">
        <f>MAX(G14,L14,Q14,V14,AA14)</f>
        <v>99</v>
      </c>
    </row>
    <row r="15" spans="1:34" ht="15" x14ac:dyDescent="0.25">
      <c r="A15" s="256" t="s">
        <v>25</v>
      </c>
      <c r="B15" s="366" t="s">
        <v>54</v>
      </c>
      <c r="C15" s="286">
        <v>2</v>
      </c>
      <c r="D15" s="352">
        <v>96</v>
      </c>
      <c r="E15" s="352">
        <v>20</v>
      </c>
      <c r="F15" s="353">
        <f>ROUNDDOWN(D15/E15,3)</f>
        <v>4.8</v>
      </c>
      <c r="G15" s="360">
        <v>26</v>
      </c>
      <c r="H15" s="248"/>
      <c r="I15" s="247"/>
      <c r="J15" s="247"/>
      <c r="K15" s="247"/>
      <c r="L15" s="270"/>
      <c r="M15" s="346">
        <v>0</v>
      </c>
      <c r="N15" s="281">
        <v>77</v>
      </c>
      <c r="O15" s="281">
        <v>17</v>
      </c>
      <c r="P15" s="323">
        <f>ROUNDDOWN(N15/O15,3)</f>
        <v>4.5289999999999999</v>
      </c>
      <c r="Q15" s="279">
        <v>19</v>
      </c>
      <c r="R15" s="328">
        <v>2</v>
      </c>
      <c r="S15" s="327">
        <v>150</v>
      </c>
      <c r="T15" s="327">
        <v>11</v>
      </c>
      <c r="U15" s="307">
        <f>ROUNDDOWN(S15/T15,3)</f>
        <v>13.635999999999999</v>
      </c>
      <c r="V15" s="326">
        <v>80</v>
      </c>
      <c r="W15" s="305">
        <v>0</v>
      </c>
      <c r="X15" s="352">
        <v>103</v>
      </c>
      <c r="Y15" s="352">
        <v>20</v>
      </c>
      <c r="Z15" s="353">
        <f>ROUNDDOWN(X15/Y15,3)</f>
        <v>5.15</v>
      </c>
      <c r="AA15" s="450">
        <v>33</v>
      </c>
      <c r="AB15" s="278">
        <f t="shared" si="1"/>
        <v>4</v>
      </c>
      <c r="AC15" s="277">
        <f t="shared" si="1"/>
        <v>426</v>
      </c>
      <c r="AD15" s="277">
        <f t="shared" si="1"/>
        <v>68</v>
      </c>
      <c r="AE15" s="276">
        <f>ROUNDDOWN(AC15/AD15,3)</f>
        <v>6.2640000000000002</v>
      </c>
      <c r="AF15" s="275">
        <v>13.635999999999999</v>
      </c>
      <c r="AG15" s="274">
        <f>MAX(G15,L15,Q15,V15,AA15)</f>
        <v>80</v>
      </c>
    </row>
    <row r="16" spans="1:34" ht="15" x14ac:dyDescent="0.25">
      <c r="A16" s="252" t="s">
        <v>20</v>
      </c>
      <c r="B16" s="367" t="s">
        <v>52</v>
      </c>
      <c r="C16" s="310">
        <v>0</v>
      </c>
      <c r="D16" s="354">
        <v>4</v>
      </c>
      <c r="E16" s="354">
        <v>3</v>
      </c>
      <c r="F16" s="353">
        <f>ROUNDDOWN(D16/E16,3)</f>
        <v>1.333</v>
      </c>
      <c r="G16" s="361">
        <v>2</v>
      </c>
      <c r="H16" s="248"/>
      <c r="I16" s="247"/>
      <c r="J16" s="247"/>
      <c r="K16" s="247"/>
      <c r="L16" s="270"/>
      <c r="M16" s="325">
        <v>2</v>
      </c>
      <c r="N16" s="324">
        <v>120</v>
      </c>
      <c r="O16" s="324">
        <v>39</v>
      </c>
      <c r="P16" s="323">
        <f>ROUNDDOWN(N16/O16,3)</f>
        <v>3.0760000000000001</v>
      </c>
      <c r="Q16" s="322">
        <v>13</v>
      </c>
      <c r="R16" s="305">
        <v>0</v>
      </c>
      <c r="S16" s="321">
        <v>108</v>
      </c>
      <c r="T16" s="321">
        <v>38</v>
      </c>
      <c r="U16" s="307">
        <f>ROUNDDOWN(S16/T16,3)</f>
        <v>2.8420000000000001</v>
      </c>
      <c r="V16" s="270">
        <v>22</v>
      </c>
      <c r="W16" s="325">
        <v>2</v>
      </c>
      <c r="X16" s="354">
        <v>120</v>
      </c>
      <c r="Y16" s="354">
        <v>32</v>
      </c>
      <c r="Z16" s="353">
        <f>ROUNDDOWN(X16/Y16,3)</f>
        <v>3.75</v>
      </c>
      <c r="AA16" s="451">
        <v>17</v>
      </c>
      <c r="AB16" s="278">
        <f t="shared" si="1"/>
        <v>4</v>
      </c>
      <c r="AC16" s="277">
        <f t="shared" si="1"/>
        <v>352</v>
      </c>
      <c r="AD16" s="277">
        <f t="shared" si="1"/>
        <v>112</v>
      </c>
      <c r="AE16" s="276">
        <f>ROUNDDOWN(AC16/AD16,3)</f>
        <v>3.1419999999999999</v>
      </c>
      <c r="AF16" s="275">
        <v>3.75</v>
      </c>
      <c r="AG16" s="274">
        <f>MAX(G16,L16,Q16,V16,AA16)</f>
        <v>22</v>
      </c>
    </row>
    <row r="17" spans="1:33" ht="15.75" thickBot="1" x14ac:dyDescent="0.3">
      <c r="A17" s="250" t="s">
        <v>21</v>
      </c>
      <c r="B17" s="368" t="s">
        <v>60</v>
      </c>
      <c r="C17" s="299">
        <v>0</v>
      </c>
      <c r="D17" s="474">
        <v>33</v>
      </c>
      <c r="E17" s="474">
        <v>50</v>
      </c>
      <c r="F17" s="475">
        <f>ROUNDDOWN(D17/E17,3)</f>
        <v>0.66</v>
      </c>
      <c r="G17" s="476">
        <v>5</v>
      </c>
      <c r="H17" s="254"/>
      <c r="I17" s="253"/>
      <c r="J17" s="253"/>
      <c r="K17" s="253"/>
      <c r="L17" s="295"/>
      <c r="M17" s="320">
        <v>2</v>
      </c>
      <c r="N17" s="273">
        <v>40</v>
      </c>
      <c r="O17" s="273">
        <v>45</v>
      </c>
      <c r="P17" s="272">
        <f>ROUNDDOWN(N17/O17,3)</f>
        <v>0.88800000000000001</v>
      </c>
      <c r="Q17" s="271">
        <v>3</v>
      </c>
      <c r="R17" s="319">
        <v>1</v>
      </c>
      <c r="S17" s="273">
        <v>40</v>
      </c>
      <c r="T17" s="318">
        <v>50</v>
      </c>
      <c r="U17" s="300">
        <f>ROUNDDOWN(S17/T17,3)</f>
        <v>0.8</v>
      </c>
      <c r="V17" s="317">
        <v>5</v>
      </c>
      <c r="W17" s="320">
        <v>2</v>
      </c>
      <c r="X17" s="355">
        <v>40</v>
      </c>
      <c r="Y17" s="355">
        <v>47</v>
      </c>
      <c r="Z17" s="356">
        <f>ROUNDDOWN(X17/Y17,3)</f>
        <v>0.85099999999999998</v>
      </c>
      <c r="AA17" s="452">
        <v>5</v>
      </c>
      <c r="AB17" s="269">
        <f t="shared" si="1"/>
        <v>5</v>
      </c>
      <c r="AC17" s="268">
        <f t="shared" si="1"/>
        <v>153</v>
      </c>
      <c r="AD17" s="268">
        <f t="shared" si="1"/>
        <v>192</v>
      </c>
      <c r="AE17" s="267">
        <f>ROUNDDOWN(AC17/AD17,3)</f>
        <v>0.79600000000000004</v>
      </c>
      <c r="AF17" s="266">
        <v>0.88800000000000001</v>
      </c>
      <c r="AG17" s="265">
        <f>MAX(G17,L17,Q17,V17,AA17)</f>
        <v>5</v>
      </c>
    </row>
    <row r="18" spans="1:33" s="420" customFormat="1" ht="16.5" thickBot="1" x14ac:dyDescent="0.3">
      <c r="A18" s="401"/>
      <c r="B18" s="400"/>
      <c r="C18" s="404" t="s">
        <v>51</v>
      </c>
      <c r="D18" s="405">
        <f>SUM(C12:C17)</f>
        <v>4</v>
      </c>
      <c r="E18" s="406"/>
      <c r="F18" s="407" t="s">
        <v>9</v>
      </c>
      <c r="G18" s="408">
        <v>0</v>
      </c>
      <c r="H18" s="421"/>
      <c r="I18" s="422"/>
      <c r="J18" s="422"/>
      <c r="K18" s="423"/>
      <c r="L18" s="424"/>
      <c r="M18" s="425" t="s">
        <v>51</v>
      </c>
      <c r="N18" s="426">
        <f>SUM(M13:M17)</f>
        <v>8</v>
      </c>
      <c r="O18" s="427"/>
      <c r="P18" s="412" t="s">
        <v>9</v>
      </c>
      <c r="Q18" s="428">
        <v>2</v>
      </c>
      <c r="R18" s="429" t="s">
        <v>51</v>
      </c>
      <c r="S18" s="430">
        <f>SUM(R13:R17)</f>
        <v>5</v>
      </c>
      <c r="T18" s="431"/>
      <c r="U18" s="432" t="s">
        <v>9</v>
      </c>
      <c r="V18" s="433">
        <v>1</v>
      </c>
      <c r="W18" s="425" t="s">
        <v>51</v>
      </c>
      <c r="X18" s="426">
        <f>SUM(W12:W17)</f>
        <v>8</v>
      </c>
      <c r="Y18" s="427"/>
      <c r="Z18" s="412" t="s">
        <v>9</v>
      </c>
      <c r="AA18" s="428">
        <v>2</v>
      </c>
      <c r="AB18" s="414" t="s">
        <v>51</v>
      </c>
      <c r="AC18" s="415">
        <f>I18+N18+S18+X18+D18</f>
        <v>25</v>
      </c>
      <c r="AD18" s="416"/>
      <c r="AE18" s="417">
        <v>2</v>
      </c>
      <c r="AF18" s="418" t="s">
        <v>9</v>
      </c>
      <c r="AG18" s="419">
        <f>L18+Q18+V18+AA18</f>
        <v>5</v>
      </c>
    </row>
    <row r="19" spans="1:33" ht="21" thickBot="1" x14ac:dyDescent="0.35">
      <c r="A19" s="527" t="s">
        <v>59</v>
      </c>
      <c r="B19" s="528"/>
      <c r="C19" s="263" t="s">
        <v>13</v>
      </c>
      <c r="D19" s="262" t="s">
        <v>83</v>
      </c>
      <c r="E19" s="262" t="s">
        <v>82</v>
      </c>
      <c r="F19" s="262" t="s">
        <v>84</v>
      </c>
      <c r="G19" s="264" t="s">
        <v>17</v>
      </c>
      <c r="H19" s="316" t="s">
        <v>13</v>
      </c>
      <c r="I19" s="315" t="s">
        <v>83</v>
      </c>
      <c r="J19" s="315" t="s">
        <v>82</v>
      </c>
      <c r="K19" s="315" t="s">
        <v>84</v>
      </c>
      <c r="L19" s="315" t="s">
        <v>17</v>
      </c>
      <c r="M19" s="263" t="s">
        <v>13</v>
      </c>
      <c r="N19" s="262" t="s">
        <v>83</v>
      </c>
      <c r="O19" s="262" t="s">
        <v>82</v>
      </c>
      <c r="P19" s="262" t="s">
        <v>84</v>
      </c>
      <c r="Q19" s="264" t="s">
        <v>17</v>
      </c>
      <c r="R19" s="314" t="s">
        <v>13</v>
      </c>
      <c r="S19" s="262" t="s">
        <v>83</v>
      </c>
      <c r="T19" s="314" t="s">
        <v>82</v>
      </c>
      <c r="U19" s="314" t="s">
        <v>84</v>
      </c>
      <c r="V19" s="313" t="s">
        <v>17</v>
      </c>
      <c r="W19" s="262" t="s">
        <v>13</v>
      </c>
      <c r="X19" s="262" t="s">
        <v>83</v>
      </c>
      <c r="Y19" s="262" t="s">
        <v>82</v>
      </c>
      <c r="Z19" s="262" t="s">
        <v>84</v>
      </c>
      <c r="AA19" s="262" t="s">
        <v>17</v>
      </c>
      <c r="AB19" s="261" t="s">
        <v>13</v>
      </c>
      <c r="AC19" s="260" t="s">
        <v>83</v>
      </c>
      <c r="AD19" s="260" t="s">
        <v>82</v>
      </c>
      <c r="AE19" s="260" t="s">
        <v>16</v>
      </c>
      <c r="AF19" s="260" t="s">
        <v>38</v>
      </c>
      <c r="AG19" s="259" t="s">
        <v>17</v>
      </c>
    </row>
    <row r="20" spans="1:33" ht="15" x14ac:dyDescent="0.25">
      <c r="A20" s="256" t="s">
        <v>18</v>
      </c>
      <c r="B20" s="255" t="s">
        <v>62</v>
      </c>
      <c r="C20" s="312">
        <v>2</v>
      </c>
      <c r="D20" s="285">
        <v>300</v>
      </c>
      <c r="E20" s="285">
        <v>8</v>
      </c>
      <c r="F20" s="284">
        <f>ROUNDDOWN(D20/E20,3)</f>
        <v>37.5</v>
      </c>
      <c r="G20" s="283">
        <v>119</v>
      </c>
      <c r="H20" s="305">
        <v>0</v>
      </c>
      <c r="I20" s="304">
        <v>268</v>
      </c>
      <c r="J20" s="304">
        <v>12</v>
      </c>
      <c r="K20" s="303">
        <f>ROUNDDOWN(I20/J20,3)</f>
        <v>22.332999999999998</v>
      </c>
      <c r="L20" s="311">
        <v>132</v>
      </c>
      <c r="M20" s="254"/>
      <c r="N20" s="253"/>
      <c r="O20" s="253"/>
      <c r="P20" s="253"/>
      <c r="Q20" s="295"/>
      <c r="R20" s="363">
        <v>2</v>
      </c>
      <c r="S20" s="386">
        <v>300</v>
      </c>
      <c r="T20" s="386">
        <v>2</v>
      </c>
      <c r="U20" s="351">
        <f t="shared" ref="U20:U25" si="2">ROUNDDOWN(S20/T20,3)</f>
        <v>150</v>
      </c>
      <c r="V20" s="387" t="s">
        <v>87</v>
      </c>
      <c r="W20" s="363">
        <v>2</v>
      </c>
      <c r="X20" s="462">
        <v>300</v>
      </c>
      <c r="Y20" s="462">
        <v>12</v>
      </c>
      <c r="Z20" s="351">
        <f>ROUNDDOWN(X20/Y20,3)</f>
        <v>25</v>
      </c>
      <c r="AA20" s="463">
        <v>142</v>
      </c>
      <c r="AB20" s="291">
        <f t="shared" ref="AB20:AD25" si="3">C20+H20+M20+R20+W20</f>
        <v>6</v>
      </c>
      <c r="AC20" s="290">
        <f t="shared" si="3"/>
        <v>1168</v>
      </c>
      <c r="AD20" s="290">
        <f t="shared" si="3"/>
        <v>34</v>
      </c>
      <c r="AE20" s="289">
        <f t="shared" ref="AE20:AE25" si="4">ROUNDDOWN(AC20/AD20,3)</f>
        <v>34.351999999999997</v>
      </c>
      <c r="AF20" s="288">
        <v>150</v>
      </c>
      <c r="AG20" s="365" t="s">
        <v>87</v>
      </c>
    </row>
    <row r="21" spans="1:33" ht="15" x14ac:dyDescent="0.25">
      <c r="A21" s="256" t="s">
        <v>19</v>
      </c>
      <c r="B21" s="255" t="s">
        <v>61</v>
      </c>
      <c r="C21" s="310">
        <v>0</v>
      </c>
      <c r="D21" s="285">
        <v>55</v>
      </c>
      <c r="E21" s="285">
        <v>16</v>
      </c>
      <c r="F21" s="307">
        <f>ROUNDDOWN(D21/E21,3)</f>
        <v>3.4369999999999998</v>
      </c>
      <c r="G21" s="283">
        <v>13</v>
      </c>
      <c r="H21" s="309"/>
      <c r="I21" s="304"/>
      <c r="J21" s="304"/>
      <c r="K21" s="303"/>
      <c r="L21" s="302"/>
      <c r="M21" s="254"/>
      <c r="N21" s="253"/>
      <c r="O21" s="253"/>
      <c r="P21" s="253"/>
      <c r="Q21" s="295"/>
      <c r="R21" s="305">
        <v>0</v>
      </c>
      <c r="S21" s="386">
        <v>60</v>
      </c>
      <c r="T21" s="386">
        <v>15</v>
      </c>
      <c r="U21" s="353">
        <f t="shared" si="2"/>
        <v>4</v>
      </c>
      <c r="V21" s="387">
        <v>24</v>
      </c>
      <c r="W21" s="286">
        <v>2</v>
      </c>
      <c r="X21" s="352">
        <v>111</v>
      </c>
      <c r="Y21" s="352">
        <v>20</v>
      </c>
      <c r="Z21" s="351">
        <f>ROUNDDOWN(X21/Y21,3)</f>
        <v>5.55</v>
      </c>
      <c r="AA21" s="450">
        <v>20</v>
      </c>
      <c r="AB21" s="278">
        <f t="shared" si="3"/>
        <v>2</v>
      </c>
      <c r="AC21" s="277">
        <f t="shared" si="3"/>
        <v>226</v>
      </c>
      <c r="AD21" s="277">
        <f t="shared" si="3"/>
        <v>51</v>
      </c>
      <c r="AE21" s="276">
        <f t="shared" si="4"/>
        <v>4.431</v>
      </c>
      <c r="AF21" s="275">
        <v>5.55</v>
      </c>
      <c r="AG21" s="274">
        <f t="shared" ref="AG21:AG25" si="5">MAX(G21,L21,Q21,V21,AA21)</f>
        <v>24</v>
      </c>
    </row>
    <row r="22" spans="1:33" ht="15" x14ac:dyDescent="0.25">
      <c r="A22" s="256" t="s">
        <v>19</v>
      </c>
      <c r="B22" s="255" t="s">
        <v>70</v>
      </c>
      <c r="C22" s="308"/>
      <c r="D22" s="285"/>
      <c r="E22" s="285"/>
      <c r="F22" s="307"/>
      <c r="G22" s="283"/>
      <c r="H22" s="305">
        <v>0</v>
      </c>
      <c r="I22" s="304">
        <v>14</v>
      </c>
      <c r="J22" s="304">
        <v>15</v>
      </c>
      <c r="K22" s="306">
        <f>ROUNDDOWN(I22/J22,3)</f>
        <v>0.93300000000000005</v>
      </c>
      <c r="L22" s="302">
        <v>4</v>
      </c>
      <c r="M22" s="254"/>
      <c r="N22" s="253"/>
      <c r="O22" s="253"/>
      <c r="P22" s="253"/>
      <c r="Q22" s="295"/>
      <c r="R22" s="388"/>
      <c r="S22" s="386"/>
      <c r="T22" s="386"/>
      <c r="U22" s="353"/>
      <c r="V22" s="387"/>
      <c r="W22" s="388"/>
      <c r="X22" s="352"/>
      <c r="Y22" s="352"/>
      <c r="Z22" s="351"/>
      <c r="AA22" s="450"/>
      <c r="AB22" s="464">
        <f t="shared" si="3"/>
        <v>0</v>
      </c>
      <c r="AC22" s="465">
        <f t="shared" si="3"/>
        <v>14</v>
      </c>
      <c r="AD22" s="465">
        <f t="shared" si="3"/>
        <v>15</v>
      </c>
      <c r="AE22" s="466">
        <f t="shared" si="4"/>
        <v>0.93300000000000005</v>
      </c>
      <c r="AF22" s="467" t="s">
        <v>80</v>
      </c>
      <c r="AG22" s="468">
        <f t="shared" si="5"/>
        <v>4</v>
      </c>
    </row>
    <row r="23" spans="1:33" ht="15" x14ac:dyDescent="0.25">
      <c r="A23" s="256" t="s">
        <v>25</v>
      </c>
      <c r="B23" s="255" t="s">
        <v>64</v>
      </c>
      <c r="C23" s="286">
        <v>2</v>
      </c>
      <c r="D23" s="285">
        <v>124</v>
      </c>
      <c r="E23" s="285">
        <v>20</v>
      </c>
      <c r="F23" s="307">
        <f>ROUNDDOWN(D23/E23,3)</f>
        <v>6.2</v>
      </c>
      <c r="G23" s="283">
        <v>40</v>
      </c>
      <c r="H23" s="286">
        <v>2</v>
      </c>
      <c r="I23" s="304">
        <v>150</v>
      </c>
      <c r="J23" s="304">
        <v>17</v>
      </c>
      <c r="K23" s="306">
        <f>ROUNDDOWN(I23/J23,3)</f>
        <v>8.8230000000000004</v>
      </c>
      <c r="L23" s="302">
        <v>42</v>
      </c>
      <c r="M23" s="254"/>
      <c r="N23" s="253"/>
      <c r="O23" s="253"/>
      <c r="P23" s="253"/>
      <c r="Q23" s="295"/>
      <c r="R23" s="286">
        <v>2</v>
      </c>
      <c r="S23" s="386">
        <v>146</v>
      </c>
      <c r="T23" s="386">
        <v>20</v>
      </c>
      <c r="U23" s="353">
        <f t="shared" si="2"/>
        <v>7.3</v>
      </c>
      <c r="V23" s="387">
        <v>37</v>
      </c>
      <c r="W23" s="286">
        <v>2</v>
      </c>
      <c r="X23" s="352">
        <v>130</v>
      </c>
      <c r="Y23" s="352">
        <v>20</v>
      </c>
      <c r="Z23" s="351">
        <f>ROUNDDOWN(X23/Y23,3)</f>
        <v>6.5</v>
      </c>
      <c r="AA23" s="450">
        <v>35</v>
      </c>
      <c r="AB23" s="278">
        <f t="shared" si="3"/>
        <v>8</v>
      </c>
      <c r="AC23" s="277">
        <f t="shared" si="3"/>
        <v>550</v>
      </c>
      <c r="AD23" s="277">
        <f t="shared" si="3"/>
        <v>77</v>
      </c>
      <c r="AE23" s="276">
        <f t="shared" si="4"/>
        <v>7.1420000000000003</v>
      </c>
      <c r="AF23" s="275">
        <v>8.8230000000000004</v>
      </c>
      <c r="AG23" s="274">
        <f t="shared" si="5"/>
        <v>42</v>
      </c>
    </row>
    <row r="24" spans="1:33" ht="15" x14ac:dyDescent="0.25">
      <c r="A24" s="252" t="s">
        <v>20</v>
      </c>
      <c r="B24" s="251" t="s">
        <v>71</v>
      </c>
      <c r="C24" s="305">
        <v>0</v>
      </c>
      <c r="D24" s="285">
        <v>11</v>
      </c>
      <c r="E24" s="285">
        <v>8</v>
      </c>
      <c r="F24" s="284">
        <f>ROUNDDOWN(D24/E24,3)</f>
        <v>1.375</v>
      </c>
      <c r="G24" s="283">
        <v>3</v>
      </c>
      <c r="H24" s="305">
        <v>0</v>
      </c>
      <c r="I24" s="304">
        <v>70</v>
      </c>
      <c r="J24" s="304">
        <v>39</v>
      </c>
      <c r="K24" s="303">
        <f>ROUNDDOWN(I24/J24,3)</f>
        <v>1.794</v>
      </c>
      <c r="L24" s="302">
        <v>10</v>
      </c>
      <c r="M24" s="248"/>
      <c r="N24" s="247"/>
      <c r="O24" s="247"/>
      <c r="P24" s="247"/>
      <c r="Q24" s="270"/>
      <c r="R24" s="305">
        <v>0</v>
      </c>
      <c r="S24" s="386">
        <v>61</v>
      </c>
      <c r="T24" s="386">
        <v>40</v>
      </c>
      <c r="U24" s="353">
        <f t="shared" si="2"/>
        <v>1.5249999999999999</v>
      </c>
      <c r="V24" s="387">
        <v>8</v>
      </c>
      <c r="W24" s="305">
        <v>0</v>
      </c>
      <c r="X24" s="352">
        <v>54</v>
      </c>
      <c r="Y24" s="352">
        <v>40</v>
      </c>
      <c r="Z24" s="351">
        <f>ROUNDDOWN(X24/Y24,3)</f>
        <v>1.35</v>
      </c>
      <c r="AA24" s="450">
        <v>7</v>
      </c>
      <c r="AB24" s="278">
        <f t="shared" si="3"/>
        <v>0</v>
      </c>
      <c r="AC24" s="277">
        <f t="shared" si="3"/>
        <v>196</v>
      </c>
      <c r="AD24" s="277">
        <f t="shared" si="3"/>
        <v>127</v>
      </c>
      <c r="AE24" s="276">
        <f t="shared" si="4"/>
        <v>1.5429999999999999</v>
      </c>
      <c r="AF24" s="275" t="s">
        <v>80</v>
      </c>
      <c r="AG24" s="274">
        <f t="shared" si="5"/>
        <v>10</v>
      </c>
    </row>
    <row r="25" spans="1:33" ht="15.75" thickBot="1" x14ac:dyDescent="0.3">
      <c r="A25" s="250" t="s">
        <v>21</v>
      </c>
      <c r="B25" s="249" t="s">
        <v>72</v>
      </c>
      <c r="C25" s="301">
        <v>2</v>
      </c>
      <c r="D25" s="273">
        <v>40</v>
      </c>
      <c r="E25" s="273">
        <v>41</v>
      </c>
      <c r="F25" s="300">
        <f>ROUNDDOWN(D25/E25,3)</f>
        <v>0.97499999999999998</v>
      </c>
      <c r="G25" s="271">
        <v>4</v>
      </c>
      <c r="H25" s="299">
        <v>0</v>
      </c>
      <c r="I25" s="298">
        <v>33</v>
      </c>
      <c r="J25" s="298">
        <v>45</v>
      </c>
      <c r="K25" s="297">
        <f>ROUNDDOWN(I25/J25,3)</f>
        <v>0.73299999999999998</v>
      </c>
      <c r="L25" s="296">
        <v>5</v>
      </c>
      <c r="M25" s="254"/>
      <c r="N25" s="253"/>
      <c r="O25" s="253"/>
      <c r="P25" s="253"/>
      <c r="Q25" s="295"/>
      <c r="R25" s="301">
        <v>2</v>
      </c>
      <c r="S25" s="355">
        <v>40</v>
      </c>
      <c r="T25" s="355">
        <v>23</v>
      </c>
      <c r="U25" s="356">
        <f t="shared" si="2"/>
        <v>1.7390000000000001</v>
      </c>
      <c r="V25" s="362">
        <v>9</v>
      </c>
      <c r="W25" s="301">
        <v>2</v>
      </c>
      <c r="X25" s="355">
        <v>39</v>
      </c>
      <c r="Y25" s="355">
        <v>50</v>
      </c>
      <c r="Z25" s="356">
        <f>ROUNDDOWN(X25/Y25,3)</f>
        <v>0.78</v>
      </c>
      <c r="AA25" s="452">
        <v>5</v>
      </c>
      <c r="AB25" s="269">
        <f t="shared" si="3"/>
        <v>6</v>
      </c>
      <c r="AC25" s="268">
        <f t="shared" si="3"/>
        <v>152</v>
      </c>
      <c r="AD25" s="268">
        <f t="shared" si="3"/>
        <v>159</v>
      </c>
      <c r="AE25" s="267">
        <f t="shared" si="4"/>
        <v>0.95499999999999996</v>
      </c>
      <c r="AF25" s="266">
        <v>1.7390000000000001</v>
      </c>
      <c r="AG25" s="265">
        <f t="shared" si="5"/>
        <v>9</v>
      </c>
    </row>
    <row r="26" spans="1:33" s="420" customFormat="1" ht="16.5" thickBot="1" x14ac:dyDescent="0.3">
      <c r="A26" s="434"/>
      <c r="B26" s="435"/>
      <c r="C26" s="425" t="s">
        <v>51</v>
      </c>
      <c r="D26" s="426">
        <f>SUM(C20:C25)</f>
        <v>6</v>
      </c>
      <c r="E26" s="427"/>
      <c r="F26" s="412" t="s">
        <v>9</v>
      </c>
      <c r="G26" s="428">
        <v>2</v>
      </c>
      <c r="H26" s="404" t="s">
        <v>51</v>
      </c>
      <c r="I26" s="405">
        <f>SUM(H20:H25)</f>
        <v>2</v>
      </c>
      <c r="J26" s="406"/>
      <c r="K26" s="407" t="s">
        <v>9</v>
      </c>
      <c r="L26" s="408">
        <v>0</v>
      </c>
      <c r="M26" s="421"/>
      <c r="N26" s="402"/>
      <c r="O26" s="402"/>
      <c r="P26" s="402"/>
      <c r="Q26" s="403"/>
      <c r="R26" s="425" t="s">
        <v>51</v>
      </c>
      <c r="S26" s="426">
        <f>SUM(R20:R25)</f>
        <v>6</v>
      </c>
      <c r="T26" s="427"/>
      <c r="U26" s="412" t="s">
        <v>9</v>
      </c>
      <c r="V26" s="428">
        <v>2</v>
      </c>
      <c r="W26" s="425" t="s">
        <v>51</v>
      </c>
      <c r="X26" s="426">
        <f>SUM(W20:W25)</f>
        <v>8</v>
      </c>
      <c r="Y26" s="427"/>
      <c r="Z26" s="412" t="s">
        <v>9</v>
      </c>
      <c r="AA26" s="428">
        <v>2</v>
      </c>
      <c r="AB26" s="414" t="s">
        <v>51</v>
      </c>
      <c r="AC26" s="415">
        <f>D26+I26+N26+S26+X26</f>
        <v>22</v>
      </c>
      <c r="AD26" s="416"/>
      <c r="AE26" s="417">
        <v>1</v>
      </c>
      <c r="AF26" s="418" t="s">
        <v>9</v>
      </c>
      <c r="AG26" s="419">
        <f>G26+L26+Q26+V26+AA26</f>
        <v>6</v>
      </c>
    </row>
    <row r="27" spans="1:33" ht="21" thickBot="1" x14ac:dyDescent="0.35">
      <c r="A27" s="527" t="s">
        <v>48</v>
      </c>
      <c r="B27" s="528"/>
      <c r="C27" s="263" t="s">
        <v>13</v>
      </c>
      <c r="D27" s="262" t="s">
        <v>83</v>
      </c>
      <c r="E27" s="262" t="s">
        <v>82</v>
      </c>
      <c r="F27" s="262" t="s">
        <v>84</v>
      </c>
      <c r="G27" s="264" t="s">
        <v>17</v>
      </c>
      <c r="H27" s="263" t="s">
        <v>13</v>
      </c>
      <c r="I27" s="262" t="s">
        <v>83</v>
      </c>
      <c r="J27" s="262" t="s">
        <v>82</v>
      </c>
      <c r="K27" s="262" t="s">
        <v>84</v>
      </c>
      <c r="L27" s="264" t="s">
        <v>17</v>
      </c>
      <c r="M27" s="263" t="s">
        <v>13</v>
      </c>
      <c r="N27" s="262" t="s">
        <v>83</v>
      </c>
      <c r="O27" s="262" t="s">
        <v>82</v>
      </c>
      <c r="P27" s="262" t="s">
        <v>84</v>
      </c>
      <c r="Q27" s="264" t="s">
        <v>17</v>
      </c>
      <c r="R27" s="262"/>
      <c r="S27" s="262"/>
      <c r="T27" s="262"/>
      <c r="U27" s="262"/>
      <c r="V27" s="262"/>
      <c r="W27" s="263" t="s">
        <v>13</v>
      </c>
      <c r="X27" s="262" t="s">
        <v>83</v>
      </c>
      <c r="Y27" s="262" t="s">
        <v>82</v>
      </c>
      <c r="Z27" s="262" t="s">
        <v>84</v>
      </c>
      <c r="AA27" s="262" t="s">
        <v>17</v>
      </c>
      <c r="AB27" s="261" t="s">
        <v>13</v>
      </c>
      <c r="AC27" s="260" t="s">
        <v>83</v>
      </c>
      <c r="AD27" s="260" t="s">
        <v>82</v>
      </c>
      <c r="AE27" s="260" t="s">
        <v>16</v>
      </c>
      <c r="AF27" s="260" t="s">
        <v>38</v>
      </c>
      <c r="AG27" s="259" t="s">
        <v>17</v>
      </c>
    </row>
    <row r="28" spans="1:33" ht="15" x14ac:dyDescent="0.25">
      <c r="A28" s="256" t="s">
        <v>18</v>
      </c>
      <c r="B28" s="366" t="s">
        <v>58</v>
      </c>
      <c r="C28" s="369">
        <v>0</v>
      </c>
      <c r="D28" s="458">
        <v>77</v>
      </c>
      <c r="E28" s="458">
        <v>11</v>
      </c>
      <c r="F28" s="459">
        <f>ROUNDDOWN(D28/E28,3)</f>
        <v>7</v>
      </c>
      <c r="G28" s="460">
        <v>18</v>
      </c>
      <c r="H28" s="369">
        <v>0</v>
      </c>
      <c r="I28" s="336">
        <v>253</v>
      </c>
      <c r="J28" s="336">
        <v>16</v>
      </c>
      <c r="K28" s="335">
        <f>ROUNDDOWN(I28/J28,3)</f>
        <v>15.811999999999999</v>
      </c>
      <c r="L28" s="334">
        <v>51</v>
      </c>
      <c r="M28" s="369">
        <v>0</v>
      </c>
      <c r="N28" s="389">
        <v>123</v>
      </c>
      <c r="O28" s="389">
        <v>2</v>
      </c>
      <c r="P28" s="390">
        <f>ROUNDDOWN(N28/O28,3)</f>
        <v>61.5</v>
      </c>
      <c r="Q28" s="391">
        <v>115</v>
      </c>
      <c r="R28" s="294"/>
      <c r="S28" s="293"/>
      <c r="T28" s="293"/>
      <c r="U28" s="293"/>
      <c r="V28" s="292"/>
      <c r="W28" s="369">
        <v>0</v>
      </c>
      <c r="X28" s="462">
        <v>52</v>
      </c>
      <c r="Y28" s="462">
        <v>20</v>
      </c>
      <c r="Z28" s="351">
        <f>ROUNDDOWN(X28/Y28,3)</f>
        <v>2.6</v>
      </c>
      <c r="AA28" s="463">
        <v>20</v>
      </c>
      <c r="AB28" s="291">
        <f t="shared" ref="AB28:AD32" si="6">C28+H28+M28+R28+W28</f>
        <v>0</v>
      </c>
      <c r="AC28" s="290">
        <f t="shared" si="6"/>
        <v>505</v>
      </c>
      <c r="AD28" s="290">
        <f t="shared" si="6"/>
        <v>49</v>
      </c>
      <c r="AE28" s="289">
        <f>ROUNDDOWN(AC28/AD28,3)</f>
        <v>10.305999999999999</v>
      </c>
      <c r="AF28" s="288" t="s">
        <v>80</v>
      </c>
      <c r="AG28" s="287">
        <f>MAX(G28,L28,Q28,V28,AA28)</f>
        <v>115</v>
      </c>
    </row>
    <row r="29" spans="1:33" ht="15" x14ac:dyDescent="0.25">
      <c r="A29" s="256" t="s">
        <v>19</v>
      </c>
      <c r="B29" s="366" t="s">
        <v>55</v>
      </c>
      <c r="C29" s="286">
        <v>2</v>
      </c>
      <c r="D29" s="389">
        <v>200</v>
      </c>
      <c r="E29" s="389">
        <v>13</v>
      </c>
      <c r="F29" s="390">
        <f>ROUNDDOWN(D29/E29,3)</f>
        <v>15.384</v>
      </c>
      <c r="G29" s="461">
        <v>31</v>
      </c>
      <c r="H29" s="286">
        <v>2</v>
      </c>
      <c r="I29" s="285">
        <v>200</v>
      </c>
      <c r="J29" s="285">
        <v>6</v>
      </c>
      <c r="K29" s="284">
        <f>ROUNDDOWN(I29/J29,3)</f>
        <v>33.332999999999998</v>
      </c>
      <c r="L29" s="283">
        <v>168</v>
      </c>
      <c r="M29" s="286">
        <v>2</v>
      </c>
      <c r="N29" s="389">
        <v>200</v>
      </c>
      <c r="O29" s="389">
        <v>15</v>
      </c>
      <c r="P29" s="390">
        <f>ROUNDDOWN(N29/O29,3)</f>
        <v>13.333</v>
      </c>
      <c r="Q29" s="391">
        <v>63</v>
      </c>
      <c r="R29" s="248"/>
      <c r="S29" s="247"/>
      <c r="T29" s="247"/>
      <c r="U29" s="247"/>
      <c r="V29" s="270"/>
      <c r="W29" s="286">
        <v>2</v>
      </c>
      <c r="X29" s="462">
        <v>200</v>
      </c>
      <c r="Y29" s="462">
        <v>2</v>
      </c>
      <c r="Z29" s="351">
        <f>ROUNDDOWN(X29/Y29,3)</f>
        <v>100</v>
      </c>
      <c r="AA29" s="463">
        <v>159</v>
      </c>
      <c r="AB29" s="278">
        <f t="shared" si="6"/>
        <v>8</v>
      </c>
      <c r="AC29" s="277">
        <f t="shared" si="6"/>
        <v>800</v>
      </c>
      <c r="AD29" s="277">
        <f t="shared" si="6"/>
        <v>36</v>
      </c>
      <c r="AE29" s="276">
        <f>ROUNDDOWN(AC29/AD29,3)</f>
        <v>22.222000000000001</v>
      </c>
      <c r="AF29" s="275">
        <v>100</v>
      </c>
      <c r="AG29" s="274">
        <f>MAX(G29,L29,Q29,V29,AA29)</f>
        <v>168</v>
      </c>
    </row>
    <row r="30" spans="1:33" ht="15" x14ac:dyDescent="0.25">
      <c r="A30" s="256" t="s">
        <v>81</v>
      </c>
      <c r="B30" s="366" t="s">
        <v>68</v>
      </c>
      <c r="C30" s="286">
        <v>2</v>
      </c>
      <c r="D30" s="392">
        <v>124</v>
      </c>
      <c r="E30" s="392">
        <v>20</v>
      </c>
      <c r="F30" s="390">
        <f>ROUNDDOWN(D30/E30,3)</f>
        <v>6.2</v>
      </c>
      <c r="G30" s="395">
        <v>26</v>
      </c>
      <c r="H30" s="310">
        <v>0</v>
      </c>
      <c r="I30" s="281">
        <v>65</v>
      </c>
      <c r="J30" s="281">
        <v>11</v>
      </c>
      <c r="K30" s="280">
        <f>ROUNDDOWN(I30/J30,3)</f>
        <v>5.9089999999999998</v>
      </c>
      <c r="L30" s="279">
        <v>18</v>
      </c>
      <c r="M30" s="310">
        <v>0</v>
      </c>
      <c r="N30" s="392">
        <v>58</v>
      </c>
      <c r="O30" s="392">
        <v>20</v>
      </c>
      <c r="P30" s="393">
        <f>ROUNDDOWN(N30/O30,3)</f>
        <v>2.9</v>
      </c>
      <c r="Q30" s="394">
        <v>17</v>
      </c>
      <c r="R30" s="248"/>
      <c r="S30" s="247"/>
      <c r="T30" s="247"/>
      <c r="U30" s="247"/>
      <c r="V30" s="270"/>
      <c r="W30" s="310">
        <v>0</v>
      </c>
      <c r="X30" s="352">
        <v>37</v>
      </c>
      <c r="Y30" s="352">
        <v>20</v>
      </c>
      <c r="Z30" s="353">
        <f>ROUNDDOWN(X30/Y30,3)</f>
        <v>1.85</v>
      </c>
      <c r="AA30" s="450">
        <v>6</v>
      </c>
      <c r="AB30" s="278">
        <f t="shared" si="6"/>
        <v>2</v>
      </c>
      <c r="AC30" s="277">
        <f t="shared" si="6"/>
        <v>284</v>
      </c>
      <c r="AD30" s="277">
        <f t="shared" si="6"/>
        <v>71</v>
      </c>
      <c r="AE30" s="276">
        <f>ROUNDDOWN(AC30/AD30,3)</f>
        <v>4</v>
      </c>
      <c r="AF30" s="275">
        <v>6.2</v>
      </c>
      <c r="AG30" s="274">
        <f>MAX(G30,L30,Q30,V30,AA30)</f>
        <v>26</v>
      </c>
    </row>
    <row r="31" spans="1:33" ht="15" x14ac:dyDescent="0.25">
      <c r="A31" s="252" t="s">
        <v>20</v>
      </c>
      <c r="B31" s="367" t="s">
        <v>56</v>
      </c>
      <c r="C31" s="305">
        <v>0</v>
      </c>
      <c r="D31" s="392">
        <v>39</v>
      </c>
      <c r="E31" s="392">
        <v>12</v>
      </c>
      <c r="F31" s="390">
        <f>ROUNDDOWN(D31/E31,3)</f>
        <v>3.25</v>
      </c>
      <c r="G31" s="395">
        <v>17</v>
      </c>
      <c r="H31" s="282">
        <v>2</v>
      </c>
      <c r="I31" s="281">
        <v>120</v>
      </c>
      <c r="J31" s="281">
        <v>38</v>
      </c>
      <c r="K31" s="280">
        <f>ROUNDDOWN(I31/J31,3)</f>
        <v>3.157</v>
      </c>
      <c r="L31" s="279">
        <v>14</v>
      </c>
      <c r="M31" s="282">
        <v>2</v>
      </c>
      <c r="N31" s="392">
        <v>116</v>
      </c>
      <c r="O31" s="392">
        <v>40</v>
      </c>
      <c r="P31" s="393">
        <f>ROUNDDOWN(N31/O31,3)</f>
        <v>2.9</v>
      </c>
      <c r="Q31" s="395">
        <v>19</v>
      </c>
      <c r="R31" s="248"/>
      <c r="S31" s="247"/>
      <c r="T31" s="247"/>
      <c r="U31" s="247"/>
      <c r="V31" s="270"/>
      <c r="W31" s="282">
        <v>2</v>
      </c>
      <c r="X31" s="352">
        <v>96</v>
      </c>
      <c r="Y31" s="352">
        <v>40</v>
      </c>
      <c r="Z31" s="353">
        <f>ROUNDDOWN(X31/Y31,3)</f>
        <v>2.4</v>
      </c>
      <c r="AA31" s="450">
        <v>15</v>
      </c>
      <c r="AB31" s="278">
        <f t="shared" si="6"/>
        <v>6</v>
      </c>
      <c r="AC31" s="277">
        <f t="shared" si="6"/>
        <v>371</v>
      </c>
      <c r="AD31" s="277">
        <f t="shared" si="6"/>
        <v>130</v>
      </c>
      <c r="AE31" s="276">
        <f>ROUNDDOWN(AC31/AD31,3)</f>
        <v>2.8530000000000002</v>
      </c>
      <c r="AF31" s="275">
        <v>3.157</v>
      </c>
      <c r="AG31" s="274">
        <f>MAX(G31,L31,Q31,V31,AA31)</f>
        <v>19</v>
      </c>
    </row>
    <row r="32" spans="1:33" ht="15.75" thickBot="1" x14ac:dyDescent="0.3">
      <c r="A32" s="250" t="s">
        <v>21</v>
      </c>
      <c r="B32" s="368" t="s">
        <v>73</v>
      </c>
      <c r="C32" s="301">
        <v>2</v>
      </c>
      <c r="D32" s="396">
        <v>36</v>
      </c>
      <c r="E32" s="396">
        <v>50</v>
      </c>
      <c r="F32" s="397">
        <f>ROUNDDOWN(D32/E32,3)</f>
        <v>0.72</v>
      </c>
      <c r="G32" s="398">
        <v>3</v>
      </c>
      <c r="H32" s="319">
        <v>1</v>
      </c>
      <c r="I32" s="273">
        <v>40</v>
      </c>
      <c r="J32" s="273">
        <v>50</v>
      </c>
      <c r="K32" s="272">
        <f>ROUNDDOWN(I32/J32,3)</f>
        <v>0.8</v>
      </c>
      <c r="L32" s="271">
        <v>3</v>
      </c>
      <c r="M32" s="299">
        <v>0</v>
      </c>
      <c r="N32" s="396">
        <v>8</v>
      </c>
      <c r="O32" s="396">
        <v>23</v>
      </c>
      <c r="P32" s="397">
        <f>ROUNDDOWN(N32/O32,3)</f>
        <v>0.34699999999999998</v>
      </c>
      <c r="Q32" s="398">
        <v>2</v>
      </c>
      <c r="R32" s="248"/>
      <c r="S32" s="247"/>
      <c r="T32" s="247"/>
      <c r="U32" s="247"/>
      <c r="V32" s="270"/>
      <c r="W32" s="301">
        <v>2</v>
      </c>
      <c r="X32" s="355">
        <v>29</v>
      </c>
      <c r="Y32" s="355">
        <v>50</v>
      </c>
      <c r="Z32" s="356">
        <f>ROUNDDOWN(X32/Y32,3)</f>
        <v>0.57999999999999996</v>
      </c>
      <c r="AA32" s="452">
        <v>4</v>
      </c>
      <c r="AB32" s="269">
        <f t="shared" si="6"/>
        <v>5</v>
      </c>
      <c r="AC32" s="268">
        <f t="shared" si="6"/>
        <v>113</v>
      </c>
      <c r="AD32" s="268">
        <f t="shared" si="6"/>
        <v>173</v>
      </c>
      <c r="AE32" s="267">
        <f>ROUNDDOWN(AC32/AD32,3)</f>
        <v>0.65300000000000002</v>
      </c>
      <c r="AF32" s="266">
        <v>0.8</v>
      </c>
      <c r="AG32" s="265">
        <f>MAX(G32,L32,Q32,V32,AA32)</f>
        <v>4</v>
      </c>
    </row>
    <row r="33" spans="1:33" s="420" customFormat="1" ht="16.5" thickBot="1" x14ac:dyDescent="0.3">
      <c r="A33" s="399"/>
      <c r="B33" s="400"/>
      <c r="C33" s="425" t="s">
        <v>51</v>
      </c>
      <c r="D33" s="426">
        <f>SUM(C27:C32)</f>
        <v>6</v>
      </c>
      <c r="E33" s="427"/>
      <c r="F33" s="412" t="s">
        <v>9</v>
      </c>
      <c r="G33" s="428">
        <v>2</v>
      </c>
      <c r="H33" s="429" t="s">
        <v>51</v>
      </c>
      <c r="I33" s="436">
        <f>SUM(H28:H32)</f>
        <v>5</v>
      </c>
      <c r="J33" s="431"/>
      <c r="K33" s="432" t="s">
        <v>9</v>
      </c>
      <c r="L33" s="433">
        <v>1</v>
      </c>
      <c r="M33" s="445" t="s">
        <v>51</v>
      </c>
      <c r="N33" s="441">
        <f>SUM(M28:M32)</f>
        <v>4</v>
      </c>
      <c r="O33" s="446"/>
      <c r="P33" s="447" t="s">
        <v>9</v>
      </c>
      <c r="Q33" s="448" t="s">
        <v>79</v>
      </c>
      <c r="R33" s="421"/>
      <c r="S33" s="437"/>
      <c r="T33" s="437"/>
      <c r="U33" s="437"/>
      <c r="V33" s="438"/>
      <c r="W33" s="425" t="s">
        <v>51</v>
      </c>
      <c r="X33" s="426">
        <f>SUM(W27:W32)</f>
        <v>6</v>
      </c>
      <c r="Y33" s="427"/>
      <c r="Z33" s="412" t="s">
        <v>9</v>
      </c>
      <c r="AA33" s="428">
        <v>2</v>
      </c>
      <c r="AB33" s="414" t="s">
        <v>51</v>
      </c>
      <c r="AC33" s="415">
        <f>D33+I33+N33+S33+X33</f>
        <v>21</v>
      </c>
      <c r="AD33" s="416"/>
      <c r="AE33" s="417">
        <v>3</v>
      </c>
      <c r="AF33" s="418" t="s">
        <v>9</v>
      </c>
      <c r="AG33" s="419">
        <f>G33+L33+Q33+V33+AA33</f>
        <v>5</v>
      </c>
    </row>
    <row r="34" spans="1:33" ht="21" thickBot="1" x14ac:dyDescent="0.35">
      <c r="A34" s="527" t="s">
        <v>65</v>
      </c>
      <c r="B34" s="529"/>
      <c r="C34" s="263" t="s">
        <v>13</v>
      </c>
      <c r="D34" s="262" t="s">
        <v>83</v>
      </c>
      <c r="E34" s="262" t="s">
        <v>82</v>
      </c>
      <c r="F34" s="262" t="s">
        <v>84</v>
      </c>
      <c r="G34" s="264" t="s">
        <v>17</v>
      </c>
      <c r="H34" s="263" t="s">
        <v>13</v>
      </c>
      <c r="I34" s="262" t="s">
        <v>83</v>
      </c>
      <c r="J34" s="262" t="s">
        <v>82</v>
      </c>
      <c r="K34" s="262" t="s">
        <v>84</v>
      </c>
      <c r="L34" s="264" t="s">
        <v>17</v>
      </c>
      <c r="M34" s="263" t="s">
        <v>13</v>
      </c>
      <c r="N34" s="262" t="s">
        <v>83</v>
      </c>
      <c r="O34" s="262" t="s">
        <v>82</v>
      </c>
      <c r="P34" s="262" t="s">
        <v>84</v>
      </c>
      <c r="Q34" s="264" t="s">
        <v>17</v>
      </c>
      <c r="R34" s="262"/>
      <c r="S34" s="262"/>
      <c r="T34" s="262"/>
      <c r="U34" s="262"/>
      <c r="V34" s="262"/>
      <c r="W34" s="263" t="s">
        <v>13</v>
      </c>
      <c r="X34" s="262" t="s">
        <v>83</v>
      </c>
      <c r="Y34" s="262" t="s">
        <v>82</v>
      </c>
      <c r="Z34" s="262" t="s">
        <v>84</v>
      </c>
      <c r="AA34" s="262" t="s">
        <v>17</v>
      </c>
      <c r="AB34" s="261" t="s">
        <v>13</v>
      </c>
      <c r="AC34" s="260" t="s">
        <v>83</v>
      </c>
      <c r="AD34" s="260" t="s">
        <v>82</v>
      </c>
      <c r="AE34" s="260" t="s">
        <v>16</v>
      </c>
      <c r="AF34" s="260" t="s">
        <v>38</v>
      </c>
      <c r="AG34" s="259" t="s">
        <v>17</v>
      </c>
    </row>
    <row r="35" spans="1:33" ht="15" x14ac:dyDescent="0.25">
      <c r="A35" s="256" t="s">
        <v>18</v>
      </c>
      <c r="B35" s="366" t="s">
        <v>66</v>
      </c>
      <c r="C35" s="369">
        <v>0</v>
      </c>
      <c r="D35" s="357">
        <v>17</v>
      </c>
      <c r="E35" s="357">
        <v>3</v>
      </c>
      <c r="F35" s="358">
        <f>ROUNDDOWN(D35/E35,3)</f>
        <v>5.6660000000000004</v>
      </c>
      <c r="G35" s="359">
        <v>14</v>
      </c>
      <c r="H35" s="369">
        <v>0</v>
      </c>
      <c r="I35" s="357">
        <v>106</v>
      </c>
      <c r="J35" s="357">
        <v>20</v>
      </c>
      <c r="K35" s="358">
        <f>ROUNDDOWN(I35/J35,3)</f>
        <v>5.3</v>
      </c>
      <c r="L35" s="359">
        <v>28</v>
      </c>
      <c r="M35" s="369">
        <v>0</v>
      </c>
      <c r="N35" s="357">
        <v>91</v>
      </c>
      <c r="O35" s="357">
        <v>12</v>
      </c>
      <c r="P35" s="351">
        <f>ROUNDDOWN(N35/O35,3)</f>
        <v>7.5830000000000002</v>
      </c>
      <c r="Q35" s="359">
        <v>26</v>
      </c>
      <c r="R35" s="312">
        <v>2</v>
      </c>
      <c r="S35" s="357">
        <v>151</v>
      </c>
      <c r="T35" s="357">
        <v>20</v>
      </c>
      <c r="U35" s="358">
        <f>ROUNDDOWN(S35/T35,3)</f>
        <v>7.55</v>
      </c>
      <c r="V35" s="359">
        <v>71</v>
      </c>
      <c r="W35" s="258"/>
      <c r="X35" s="257"/>
      <c r="Y35" s="257"/>
      <c r="Z35" s="257"/>
      <c r="AA35" s="257"/>
      <c r="AB35" s="371">
        <f t="shared" ref="AB35:AD39" si="7">C35+H35+M35+R35+W35</f>
        <v>2</v>
      </c>
      <c r="AC35" s="372">
        <f t="shared" si="7"/>
        <v>365</v>
      </c>
      <c r="AD35" s="372">
        <f t="shared" si="7"/>
        <v>55</v>
      </c>
      <c r="AE35" s="373">
        <f>ROUNDDOWN(AC35/AD35,3)</f>
        <v>6.6360000000000001</v>
      </c>
      <c r="AF35" s="374">
        <v>7.55</v>
      </c>
      <c r="AG35" s="375">
        <f>MAX(G35,L35,Q35,V35,AA35)</f>
        <v>71</v>
      </c>
    </row>
    <row r="36" spans="1:33" ht="15" x14ac:dyDescent="0.25">
      <c r="A36" s="256" t="s">
        <v>19</v>
      </c>
      <c r="B36" s="366" t="s">
        <v>74</v>
      </c>
      <c r="C36" s="305">
        <v>0</v>
      </c>
      <c r="D36" s="352">
        <v>77</v>
      </c>
      <c r="E36" s="352">
        <v>13</v>
      </c>
      <c r="F36" s="351">
        <f>ROUNDDOWN(D36/E36,3)</f>
        <v>5.923</v>
      </c>
      <c r="G36" s="360">
        <v>21</v>
      </c>
      <c r="H36" s="305">
        <v>0</v>
      </c>
      <c r="I36" s="352">
        <v>78</v>
      </c>
      <c r="J36" s="352">
        <v>14</v>
      </c>
      <c r="K36" s="353">
        <f>ROUNDDOWN(I36/J36,3)</f>
        <v>5.5709999999999997</v>
      </c>
      <c r="L36" s="360">
        <v>29</v>
      </c>
      <c r="M36" s="305">
        <v>0</v>
      </c>
      <c r="N36" s="352">
        <v>64</v>
      </c>
      <c r="O36" s="352">
        <v>20</v>
      </c>
      <c r="P36" s="353">
        <f>ROUNDDOWN(N36/O36,3)</f>
        <v>3.2</v>
      </c>
      <c r="Q36" s="360">
        <v>20</v>
      </c>
      <c r="R36" s="305">
        <v>0</v>
      </c>
      <c r="S36" s="352">
        <v>12</v>
      </c>
      <c r="T36" s="352">
        <v>2</v>
      </c>
      <c r="U36" s="353">
        <f>ROUNDDOWN(S36/T36,3)</f>
        <v>6</v>
      </c>
      <c r="V36" s="360">
        <v>11</v>
      </c>
      <c r="W36" s="254"/>
      <c r="X36" s="253"/>
      <c r="Y36" s="253"/>
      <c r="Z36" s="253"/>
      <c r="AA36" s="253"/>
      <c r="AB36" s="376">
        <f t="shared" si="7"/>
        <v>0</v>
      </c>
      <c r="AC36" s="377">
        <f t="shared" si="7"/>
        <v>231</v>
      </c>
      <c r="AD36" s="377">
        <f t="shared" si="7"/>
        <v>49</v>
      </c>
      <c r="AE36" s="378">
        <f>ROUNDDOWN(AC36/AD36,3)</f>
        <v>4.7140000000000004</v>
      </c>
      <c r="AF36" s="379" t="s">
        <v>80</v>
      </c>
      <c r="AG36" s="380">
        <f>MAX(G36,L36,Q36,V36,AA36)</f>
        <v>29</v>
      </c>
    </row>
    <row r="37" spans="1:33" ht="15" x14ac:dyDescent="0.25">
      <c r="A37" s="256" t="s">
        <v>25</v>
      </c>
      <c r="B37" s="366" t="s">
        <v>75</v>
      </c>
      <c r="C37" s="286">
        <v>2</v>
      </c>
      <c r="D37" s="352">
        <v>79</v>
      </c>
      <c r="E37" s="352">
        <v>20</v>
      </c>
      <c r="F37" s="353">
        <f>ROUNDDOWN(D37/E37,3)</f>
        <v>3.95</v>
      </c>
      <c r="G37" s="360">
        <v>20</v>
      </c>
      <c r="H37" s="282">
        <v>2</v>
      </c>
      <c r="I37" s="352">
        <v>128</v>
      </c>
      <c r="J37" s="352">
        <v>20</v>
      </c>
      <c r="K37" s="351">
        <f>ROUNDDOWN(I37/J37,3)</f>
        <v>6.4</v>
      </c>
      <c r="L37" s="360">
        <v>21</v>
      </c>
      <c r="M37" s="305">
        <v>0</v>
      </c>
      <c r="N37" s="352">
        <v>32</v>
      </c>
      <c r="O37" s="352">
        <v>20</v>
      </c>
      <c r="P37" s="353">
        <f>ROUNDDOWN(N37/O37,3)</f>
        <v>1.6</v>
      </c>
      <c r="Q37" s="360">
        <v>6</v>
      </c>
      <c r="R37" s="282">
        <v>2</v>
      </c>
      <c r="S37" s="352">
        <v>78</v>
      </c>
      <c r="T37" s="352">
        <v>20</v>
      </c>
      <c r="U37" s="351">
        <f>ROUNDDOWN(S37/T37,3)</f>
        <v>3.9</v>
      </c>
      <c r="V37" s="360">
        <v>18</v>
      </c>
      <c r="W37" s="254"/>
      <c r="X37" s="253"/>
      <c r="Y37" s="253"/>
      <c r="Z37" s="253"/>
      <c r="AA37" s="253"/>
      <c r="AB37" s="376">
        <f t="shared" si="7"/>
        <v>6</v>
      </c>
      <c r="AC37" s="377">
        <f t="shared" si="7"/>
        <v>317</v>
      </c>
      <c r="AD37" s="377">
        <f t="shared" si="7"/>
        <v>80</v>
      </c>
      <c r="AE37" s="378">
        <f>ROUNDDOWN(AC37/AD37,3)</f>
        <v>3.9620000000000002</v>
      </c>
      <c r="AF37" s="379">
        <v>6.4</v>
      </c>
      <c r="AG37" s="380">
        <f>MAX(G37,L37,Q37,V37,AA37)</f>
        <v>21</v>
      </c>
    </row>
    <row r="38" spans="1:33" ht="15" x14ac:dyDescent="0.25">
      <c r="A38" s="252" t="s">
        <v>20</v>
      </c>
      <c r="B38" s="367" t="s">
        <v>67</v>
      </c>
      <c r="C38" s="305">
        <v>0</v>
      </c>
      <c r="D38" s="352">
        <v>32</v>
      </c>
      <c r="E38" s="354">
        <v>17</v>
      </c>
      <c r="F38" s="353">
        <f>ROUNDDOWN(D38/E38,3)</f>
        <v>1.8819999999999999</v>
      </c>
      <c r="G38" s="360">
        <v>8</v>
      </c>
      <c r="H38" s="305">
        <v>0</v>
      </c>
      <c r="I38" s="352">
        <v>79</v>
      </c>
      <c r="J38" s="352">
        <v>32</v>
      </c>
      <c r="K38" s="351">
        <f>ROUNDDOWN(I38/J38,3)</f>
        <v>2.468</v>
      </c>
      <c r="L38" s="360">
        <v>15</v>
      </c>
      <c r="M38" s="282">
        <v>2</v>
      </c>
      <c r="N38" s="352">
        <v>60</v>
      </c>
      <c r="O38" s="352">
        <v>40</v>
      </c>
      <c r="P38" s="351">
        <f>ROUNDDOWN(N38/O38,3)</f>
        <v>1.5</v>
      </c>
      <c r="Q38" s="360">
        <v>8</v>
      </c>
      <c r="R38" s="305">
        <v>0</v>
      </c>
      <c r="S38" s="352">
        <v>85</v>
      </c>
      <c r="T38" s="352">
        <v>40</v>
      </c>
      <c r="U38" s="351">
        <f>ROUNDDOWN(S38/T38,3)</f>
        <v>2.125</v>
      </c>
      <c r="V38" s="360">
        <v>13</v>
      </c>
      <c r="W38" s="248"/>
      <c r="X38" s="247"/>
      <c r="Y38" s="247"/>
      <c r="Z38" s="247"/>
      <c r="AA38" s="247"/>
      <c r="AB38" s="376">
        <f t="shared" si="7"/>
        <v>2</v>
      </c>
      <c r="AC38" s="377">
        <f t="shared" si="7"/>
        <v>256</v>
      </c>
      <c r="AD38" s="377">
        <f t="shared" si="7"/>
        <v>129</v>
      </c>
      <c r="AE38" s="378">
        <f>ROUNDDOWN(AC38/AD38,3)</f>
        <v>1.984</v>
      </c>
      <c r="AF38" s="379">
        <v>1.5</v>
      </c>
      <c r="AG38" s="380">
        <f>MAX(G38,L38,Q38,V38,AA38)</f>
        <v>15</v>
      </c>
    </row>
    <row r="39" spans="1:33" ht="15.75" thickBot="1" x14ac:dyDescent="0.3">
      <c r="A39" s="250" t="s">
        <v>21</v>
      </c>
      <c r="B39" s="368" t="s">
        <v>76</v>
      </c>
      <c r="C39" s="370">
        <v>2</v>
      </c>
      <c r="D39" s="355">
        <v>39</v>
      </c>
      <c r="E39" s="355">
        <v>50</v>
      </c>
      <c r="F39" s="356">
        <f>ROUNDDOWN(D39/E39,3)</f>
        <v>0.78</v>
      </c>
      <c r="G39" s="362">
        <v>6</v>
      </c>
      <c r="H39" s="299">
        <v>0</v>
      </c>
      <c r="I39" s="355">
        <v>23</v>
      </c>
      <c r="J39" s="355">
        <v>47</v>
      </c>
      <c r="K39" s="356">
        <f>ROUNDDOWN(I39/J39,3)</f>
        <v>0.48899999999999999</v>
      </c>
      <c r="L39" s="362">
        <v>2</v>
      </c>
      <c r="M39" s="299">
        <v>0</v>
      </c>
      <c r="N39" s="355">
        <v>28</v>
      </c>
      <c r="O39" s="355">
        <v>50</v>
      </c>
      <c r="P39" s="356">
        <f>ROUNDDOWN(N39/O39,3)</f>
        <v>0.56000000000000005</v>
      </c>
      <c r="Q39" s="362">
        <v>4</v>
      </c>
      <c r="R39" s="299">
        <v>0</v>
      </c>
      <c r="S39" s="355">
        <v>27</v>
      </c>
      <c r="T39" s="355">
        <v>50</v>
      </c>
      <c r="U39" s="356">
        <f>ROUNDDOWN(S39/T39,3)</f>
        <v>0.54</v>
      </c>
      <c r="V39" s="362">
        <v>7</v>
      </c>
      <c r="W39" s="248"/>
      <c r="X39" s="247"/>
      <c r="Y39" s="247"/>
      <c r="Z39" s="247"/>
      <c r="AA39" s="247"/>
      <c r="AB39" s="381">
        <f t="shared" si="7"/>
        <v>2</v>
      </c>
      <c r="AC39" s="382">
        <f t="shared" si="7"/>
        <v>117</v>
      </c>
      <c r="AD39" s="382">
        <f t="shared" si="7"/>
        <v>197</v>
      </c>
      <c r="AE39" s="383">
        <f>ROUNDDOWN(AC39/AD39,3)</f>
        <v>0.59299999999999997</v>
      </c>
      <c r="AF39" s="384">
        <v>0.78</v>
      </c>
      <c r="AG39" s="385">
        <f>MAX(G39,L39,Q39,V39,AA39)</f>
        <v>7</v>
      </c>
    </row>
    <row r="40" spans="1:33" s="420" customFormat="1" ht="16.5" thickBot="1" x14ac:dyDescent="0.3">
      <c r="A40" s="439"/>
      <c r="B40" s="400"/>
      <c r="C40" s="440" t="s">
        <v>51</v>
      </c>
      <c r="D40" s="441">
        <f>SUM(C35:C39)</f>
        <v>4</v>
      </c>
      <c r="E40" s="406"/>
      <c r="F40" s="407" t="s">
        <v>9</v>
      </c>
      <c r="G40" s="442">
        <v>0</v>
      </c>
      <c r="H40" s="440" t="s">
        <v>51</v>
      </c>
      <c r="I40" s="441">
        <f>SUM(H35:H39)</f>
        <v>2</v>
      </c>
      <c r="J40" s="453"/>
      <c r="K40" s="407" t="s">
        <v>9</v>
      </c>
      <c r="L40" s="454">
        <v>0</v>
      </c>
      <c r="M40" s="440" t="s">
        <v>51</v>
      </c>
      <c r="N40" s="441">
        <f>SUM(M35:M39)</f>
        <v>2</v>
      </c>
      <c r="O40" s="453"/>
      <c r="P40" s="407" t="s">
        <v>9</v>
      </c>
      <c r="Q40" s="454">
        <v>0</v>
      </c>
      <c r="R40" s="440" t="s">
        <v>51</v>
      </c>
      <c r="S40" s="441">
        <f>SUM(R35:R39)</f>
        <v>4</v>
      </c>
      <c r="T40" s="453"/>
      <c r="U40" s="407" t="s">
        <v>9</v>
      </c>
      <c r="V40" s="454">
        <v>0</v>
      </c>
      <c r="W40" s="421"/>
      <c r="X40" s="402"/>
      <c r="Y40" s="402"/>
      <c r="Z40" s="402"/>
      <c r="AA40" s="402"/>
      <c r="AB40" s="414" t="s">
        <v>51</v>
      </c>
      <c r="AC40" s="415">
        <f>D40+I40+N40+S40+X40</f>
        <v>12</v>
      </c>
      <c r="AD40" s="416"/>
      <c r="AE40" s="417">
        <v>5</v>
      </c>
      <c r="AF40" s="418" t="s">
        <v>9</v>
      </c>
      <c r="AG40" s="419">
        <f>G40+L40+Q40+V40+AA40</f>
        <v>0</v>
      </c>
    </row>
  </sheetData>
  <mergeCells count="13">
    <mergeCell ref="A5:B5"/>
    <mergeCell ref="A12:B12"/>
    <mergeCell ref="A19:B19"/>
    <mergeCell ref="A27:B27"/>
    <mergeCell ref="A34:B34"/>
    <mergeCell ref="A1:AG1"/>
    <mergeCell ref="A2:AG2"/>
    <mergeCell ref="W4:AA4"/>
    <mergeCell ref="C4:G4"/>
    <mergeCell ref="H4:L4"/>
    <mergeCell ref="M4:Q4"/>
    <mergeCell ref="R4:V4"/>
    <mergeCell ref="AB4:AG4"/>
  </mergeCells>
  <phoneticPr fontId="9" type="noConversion"/>
  <printOptions horizontalCentered="1" verticalCentered="1"/>
  <pageMargins left="0.31" right="0.2" top="0.39000000000000007" bottom="0.34000000000000008" header="0.51" footer="0.51"/>
  <pageSetup paperSize="8" orientation="landscape" horizontalDpi="4294967293" verticalDpi="4294967293"/>
  <drawing r:id="rId1"/>
  <extLst>
    <ext xmlns:mx="http://schemas.microsoft.com/office/mac/excel/2008/main" uri="{64002731-A6B0-56B0-2670-7721B7C09600}">
      <mx:PLV Mode="0" OnePage="0" WScale="11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5" workbookViewId="0">
      <selection activeCell="L21" sqref="L21"/>
    </sheetView>
  </sheetViews>
  <sheetFormatPr baseColWidth="10" defaultColWidth="8" defaultRowHeight="15" x14ac:dyDescent="0.2"/>
  <cols>
    <col min="1" max="1" width="13.8984375" style="49" bestFit="1" customWidth="1"/>
    <col min="2" max="2" width="22.3984375" style="49" customWidth="1"/>
    <col min="3" max="3" width="4.8984375" style="49" customWidth="1"/>
    <col min="4" max="4" width="6" style="49" customWidth="1"/>
    <col min="5" max="5" width="6" style="52" customWidth="1"/>
    <col min="6" max="6" width="10.39843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9" s="2" customFormat="1" x14ac:dyDescent="0.2">
      <c r="A1" s="1"/>
      <c r="E1" s="3"/>
      <c r="I1" s="3"/>
    </row>
    <row r="2" spans="1:9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9" s="12" customFormat="1" ht="22.5" x14ac:dyDescent="0.2">
      <c r="A3" s="10" t="s">
        <v>2</v>
      </c>
      <c r="B3" s="5" t="s">
        <v>3</v>
      </c>
      <c r="E3" s="13"/>
      <c r="G3" s="12">
        <v>2</v>
      </c>
      <c r="I3" s="9"/>
    </row>
    <row r="4" spans="1:9" s="12" customFormat="1" ht="17.25" customHeight="1" x14ac:dyDescent="0.2">
      <c r="A4" s="14"/>
      <c r="B4" s="5"/>
      <c r="E4" s="13"/>
      <c r="I4" s="9"/>
    </row>
    <row r="5" spans="1:9" s="12" customFormat="1" ht="18" x14ac:dyDescent="0.2">
      <c r="E5" s="13"/>
      <c r="I5" s="9"/>
    </row>
    <row r="6" spans="1:9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9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41593</v>
      </c>
      <c r="G7" s="485"/>
      <c r="H7" s="20"/>
      <c r="I7" s="21"/>
    </row>
    <row r="8" spans="1:9" s="23" customFormat="1" ht="20.100000000000001" customHeight="1" x14ac:dyDescent="0.2">
      <c r="E8" s="21"/>
      <c r="I8" s="21"/>
    </row>
    <row r="9" spans="1:9" s="23" customFormat="1" ht="20.100000000000001" customHeight="1" x14ac:dyDescent="0.2">
      <c r="E9" s="21"/>
      <c r="I9" s="21"/>
    </row>
    <row r="10" spans="1:9" s="19" customFormat="1" x14ac:dyDescent="0.2">
      <c r="B10" s="25" t="s">
        <v>8</v>
      </c>
      <c r="C10" s="26" t="s">
        <v>9</v>
      </c>
      <c r="F10" s="27"/>
      <c r="I10" s="18"/>
    </row>
    <row r="11" spans="1:9" s="28" customFormat="1" ht="22.5" x14ac:dyDescent="0.2">
      <c r="B11" s="80" t="s">
        <v>26</v>
      </c>
      <c r="C11" s="29">
        <v>0</v>
      </c>
      <c r="F11" s="30"/>
      <c r="I11" s="21" t="s">
        <v>10</v>
      </c>
    </row>
    <row r="12" spans="1:9" s="35" customFormat="1" x14ac:dyDescent="0.2">
      <c r="A12" s="26" t="s">
        <v>11</v>
      </c>
      <c r="B12" s="25" t="s">
        <v>12</v>
      </c>
      <c r="C12" s="62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</row>
    <row r="13" spans="1:9" s="42" customFormat="1" ht="22.5" x14ac:dyDescent="0.2">
      <c r="A13" s="36" t="s">
        <v>18</v>
      </c>
      <c r="B13" s="79" t="s">
        <v>27</v>
      </c>
      <c r="C13" s="37">
        <v>0</v>
      </c>
      <c r="D13" s="65">
        <v>125</v>
      </c>
      <c r="E13" s="65">
        <v>8</v>
      </c>
      <c r="F13" s="39">
        <f>IF(E13=0,0,ROUNDDOWN(D13/E13,3))</f>
        <v>15.625</v>
      </c>
      <c r="G13" s="65">
        <v>32</v>
      </c>
      <c r="H13" s="40"/>
      <c r="I13" s="41">
        <f>D13/300*100</f>
        <v>41.666666666666671</v>
      </c>
    </row>
    <row r="14" spans="1:9" s="42" customFormat="1" ht="22.5" x14ac:dyDescent="0.2">
      <c r="A14" s="36" t="s">
        <v>19</v>
      </c>
      <c r="B14" s="79" t="s">
        <v>28</v>
      </c>
      <c r="C14" s="10">
        <v>2</v>
      </c>
      <c r="D14" s="65">
        <v>200</v>
      </c>
      <c r="E14" s="65">
        <v>16</v>
      </c>
      <c r="F14" s="39">
        <f>IF(E14=0,0,ROUNDDOWN(D14/E14,3))</f>
        <v>12.5</v>
      </c>
      <c r="G14" s="65">
        <v>41</v>
      </c>
      <c r="H14" s="40"/>
      <c r="I14" s="41">
        <f>D14/200*100</f>
        <v>100</v>
      </c>
    </row>
    <row r="15" spans="1:9" s="42" customFormat="1" ht="22.5" x14ac:dyDescent="0.2">
      <c r="A15" s="36" t="s">
        <v>25</v>
      </c>
      <c r="B15" s="63" t="s">
        <v>29</v>
      </c>
      <c r="C15" s="10">
        <v>0</v>
      </c>
      <c r="D15" s="65">
        <v>87</v>
      </c>
      <c r="E15" s="65">
        <v>20</v>
      </c>
      <c r="F15" s="39">
        <f>IF(E15=0,0,ROUNDDOWN(D15/E15,3))</f>
        <v>4.3499999999999996</v>
      </c>
      <c r="G15" s="65">
        <v>19</v>
      </c>
      <c r="H15" s="40"/>
      <c r="I15" s="41">
        <f>D15/150*100</f>
        <v>57.999999999999993</v>
      </c>
    </row>
    <row r="16" spans="1:9" s="42" customFormat="1" ht="22.5" x14ac:dyDescent="0.2">
      <c r="A16" s="36" t="s">
        <v>20</v>
      </c>
      <c r="B16" s="79" t="s">
        <v>30</v>
      </c>
      <c r="C16" s="10">
        <v>2</v>
      </c>
      <c r="D16" s="65">
        <v>120</v>
      </c>
      <c r="E16" s="65">
        <v>8</v>
      </c>
      <c r="F16" s="39">
        <f>IF(E16=0,0,ROUNDDOWN(D16/E16,3))</f>
        <v>15</v>
      </c>
      <c r="G16" s="65">
        <v>56</v>
      </c>
      <c r="H16" s="40"/>
      <c r="I16" s="41">
        <f>D16/120*100</f>
        <v>100</v>
      </c>
    </row>
    <row r="17" spans="1:10" s="42" customFormat="1" ht="22.5" x14ac:dyDescent="0.2">
      <c r="A17" s="36" t="s">
        <v>21</v>
      </c>
      <c r="B17" s="79" t="s">
        <v>31</v>
      </c>
      <c r="C17" s="10">
        <v>0</v>
      </c>
      <c r="D17" s="65">
        <v>32</v>
      </c>
      <c r="E17" s="65">
        <v>41</v>
      </c>
      <c r="F17" s="39">
        <f>IF(E17=0,0,ROUNDDOWN(D17/E17,3))</f>
        <v>0.78</v>
      </c>
      <c r="G17" s="65">
        <v>5</v>
      </c>
      <c r="H17" s="40"/>
      <c r="I17" s="41">
        <f>D17/40*100</f>
        <v>80</v>
      </c>
    </row>
    <row r="18" spans="1:10" s="42" customFormat="1" ht="22.5" x14ac:dyDescent="0.2">
      <c r="A18" s="64"/>
      <c r="B18" s="81"/>
      <c r="C18" s="10"/>
      <c r="D18" s="65"/>
      <c r="E18" s="65"/>
      <c r="F18" s="39"/>
      <c r="G18" s="65"/>
      <c r="H18" s="40"/>
      <c r="I18" s="41"/>
    </row>
    <row r="19" spans="1:10" s="42" customFormat="1" ht="22.5" x14ac:dyDescent="0.2">
      <c r="A19" s="11"/>
      <c r="B19" s="44" t="s">
        <v>22</v>
      </c>
      <c r="C19" s="37">
        <f>SUM(C13:C18)</f>
        <v>4</v>
      </c>
      <c r="D19" s="478" t="str">
        <f>ROUNDDOWN(I19,2)&amp;" %"</f>
        <v>75,93 %</v>
      </c>
      <c r="E19" s="479"/>
      <c r="F19" s="479"/>
      <c r="G19" s="480"/>
      <c r="H19" s="40"/>
      <c r="I19" s="41">
        <f>SUM(I13:I17)/5</f>
        <v>75.933333333333337</v>
      </c>
    </row>
    <row r="20" spans="1:10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0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0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0" s="42" customFormat="1" ht="22.5" x14ac:dyDescent="0.2">
      <c r="A23" s="28"/>
      <c r="B23" s="80" t="s">
        <v>59</v>
      </c>
      <c r="C23" s="29">
        <v>2</v>
      </c>
      <c r="D23" s="28"/>
      <c r="E23" s="28"/>
      <c r="F23" s="30"/>
      <c r="G23" s="28"/>
      <c r="H23" s="28"/>
      <c r="I23" s="21" t="s">
        <v>10</v>
      </c>
      <c r="J23" s="28"/>
    </row>
    <row r="24" spans="1:10" s="47" customFormat="1" x14ac:dyDescent="0.2">
      <c r="A24" s="26" t="s">
        <v>11</v>
      </c>
      <c r="B24" s="25" t="s">
        <v>12</v>
      </c>
      <c r="C24" s="62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0" s="42" customFormat="1" ht="22.5" x14ac:dyDescent="0.2">
      <c r="A25" s="36" t="s">
        <v>18</v>
      </c>
      <c r="B25" s="79" t="s">
        <v>62</v>
      </c>
      <c r="C25" s="37">
        <v>2</v>
      </c>
      <c r="D25" s="65">
        <v>300</v>
      </c>
      <c r="E25" s="65">
        <v>8</v>
      </c>
      <c r="F25" s="39">
        <f>IF(E25=0,0,ROUNDDOWN(D25/E25,3))</f>
        <v>37.5</v>
      </c>
      <c r="G25" s="65">
        <v>119</v>
      </c>
      <c r="H25" s="40"/>
      <c r="I25" s="41">
        <f>D25/300*100</f>
        <v>100</v>
      </c>
    </row>
    <row r="26" spans="1:10" s="42" customFormat="1" ht="22.5" x14ac:dyDescent="0.2">
      <c r="A26" s="36" t="s">
        <v>19</v>
      </c>
      <c r="B26" s="79" t="s">
        <v>61</v>
      </c>
      <c r="C26" s="10">
        <v>0</v>
      </c>
      <c r="D26" s="65">
        <v>55</v>
      </c>
      <c r="E26" s="65">
        <v>16</v>
      </c>
      <c r="F26" s="39">
        <f>IF(E26=0,0,ROUNDDOWN(D26/E26,3))</f>
        <v>3.4369999999999998</v>
      </c>
      <c r="G26" s="65">
        <v>13</v>
      </c>
      <c r="H26" s="40"/>
      <c r="I26" s="41">
        <f>D26/200*100</f>
        <v>27.500000000000004</v>
      </c>
    </row>
    <row r="27" spans="1:10" s="42" customFormat="1" ht="22.5" x14ac:dyDescent="0.2">
      <c r="A27" s="36" t="s">
        <v>25</v>
      </c>
      <c r="B27" s="63" t="s">
        <v>64</v>
      </c>
      <c r="C27" s="10">
        <v>2</v>
      </c>
      <c r="D27" s="65">
        <v>124</v>
      </c>
      <c r="E27" s="65">
        <v>20</v>
      </c>
      <c r="F27" s="39">
        <f>IF(E27=0,0,ROUNDDOWN(D27/E27,3))</f>
        <v>6.2</v>
      </c>
      <c r="G27" s="65">
        <v>40</v>
      </c>
      <c r="H27" s="40"/>
      <c r="I27" s="41">
        <f>D27/150*100</f>
        <v>82.666666666666671</v>
      </c>
    </row>
    <row r="28" spans="1:10" s="42" customFormat="1" ht="22.5" x14ac:dyDescent="0.2">
      <c r="A28" s="36" t="s">
        <v>20</v>
      </c>
      <c r="B28" s="79" t="s">
        <v>71</v>
      </c>
      <c r="C28" s="10">
        <v>0</v>
      </c>
      <c r="D28" s="65">
        <v>11</v>
      </c>
      <c r="E28" s="65">
        <v>8</v>
      </c>
      <c r="F28" s="39">
        <f>IF(E28=0,0,ROUNDDOWN(D28/E28,3))</f>
        <v>1.375</v>
      </c>
      <c r="G28" s="65">
        <v>3</v>
      </c>
      <c r="H28" s="40"/>
      <c r="I28" s="41">
        <f>D28/120*100</f>
        <v>9.1666666666666661</v>
      </c>
    </row>
    <row r="29" spans="1:10" s="42" customFormat="1" ht="22.5" x14ac:dyDescent="0.2">
      <c r="A29" s="36" t="s">
        <v>21</v>
      </c>
      <c r="B29" s="79" t="s">
        <v>72</v>
      </c>
      <c r="C29" s="10">
        <v>2</v>
      </c>
      <c r="D29" s="65">
        <v>40</v>
      </c>
      <c r="E29" s="65">
        <v>41</v>
      </c>
      <c r="F29" s="39">
        <f>IF(E29=0,0,ROUNDDOWN(D29/E29,3))</f>
        <v>0.97499999999999998</v>
      </c>
      <c r="G29" s="65">
        <v>4</v>
      </c>
      <c r="H29" s="40"/>
      <c r="I29" s="41">
        <f>D29/40*100</f>
        <v>100</v>
      </c>
    </row>
    <row r="30" spans="1:10" s="42" customFormat="1" ht="22.5" x14ac:dyDescent="0.2">
      <c r="A30" s="64"/>
      <c r="B30" s="81"/>
      <c r="C30" s="10"/>
      <c r="D30" s="65"/>
      <c r="E30" s="65"/>
      <c r="F30" s="39"/>
      <c r="G30" s="65"/>
      <c r="H30" s="40"/>
      <c r="I30" s="41"/>
    </row>
    <row r="31" spans="1:10" s="5" customFormat="1" ht="22.5" x14ac:dyDescent="0.2">
      <c r="A31" s="11"/>
      <c r="B31" s="44" t="s">
        <v>22</v>
      </c>
      <c r="C31" s="37">
        <f>SUM(C25:C30)</f>
        <v>6</v>
      </c>
      <c r="D31" s="478" t="str">
        <f>ROUNDDOWN(I31,2)&amp;" %"</f>
        <v>63,86 %</v>
      </c>
      <c r="E31" s="479"/>
      <c r="F31" s="479"/>
      <c r="G31" s="480"/>
      <c r="H31" s="40"/>
      <c r="I31" s="41">
        <f>SUM(I25:I29)/5</f>
        <v>63.866666666666674</v>
      </c>
    </row>
    <row r="32" spans="1:10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A36" s="49" t="s">
        <v>23</v>
      </c>
      <c r="E36" s="50" t="s">
        <v>23</v>
      </c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D19:G19"/>
    <mergeCell ref="A6:B6"/>
    <mergeCell ref="C6:E6"/>
    <mergeCell ref="A7:B7"/>
    <mergeCell ref="C7:E7"/>
    <mergeCell ref="F7:G7"/>
  </mergeCells>
  <phoneticPr fontId="9" type="noConversion"/>
  <conditionalFormatting sqref="C11 C23">
    <cfRule type="cellIs" dxfId="39" priority="1" stopIfTrue="1" operator="equal">
      <formula>2</formula>
    </cfRule>
    <cfRule type="cellIs" dxfId="38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K42"/>
  <sheetViews>
    <sheetView zoomScale="75" workbookViewId="0">
      <selection activeCell="G14" sqref="G14"/>
    </sheetView>
  </sheetViews>
  <sheetFormatPr baseColWidth="10" defaultColWidth="8" defaultRowHeight="15" x14ac:dyDescent="0.2"/>
  <cols>
    <col min="1" max="1" width="13.8984375" style="49" bestFit="1" customWidth="1"/>
    <col min="2" max="2" width="22.3984375" style="49" customWidth="1"/>
    <col min="3" max="3" width="4.8984375" style="49" customWidth="1"/>
    <col min="4" max="4" width="6" style="49" customWidth="1"/>
    <col min="5" max="5" width="6" style="52" customWidth="1"/>
    <col min="6" max="6" width="10.39843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9" s="2" customFormat="1" x14ac:dyDescent="0.2">
      <c r="A1" s="1"/>
      <c r="E1" s="3"/>
      <c r="I1" s="3"/>
    </row>
    <row r="2" spans="1:9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9" s="12" customFormat="1" ht="22.5" x14ac:dyDescent="0.2">
      <c r="A3" s="10" t="s">
        <v>2</v>
      </c>
      <c r="B3" s="5" t="s">
        <v>3</v>
      </c>
      <c r="E3" s="13"/>
      <c r="G3" s="12">
        <v>3</v>
      </c>
      <c r="I3" s="9"/>
    </row>
    <row r="4" spans="1:9" s="12" customFormat="1" ht="17.25" customHeight="1" x14ac:dyDescent="0.2">
      <c r="A4" s="14"/>
      <c r="B4" s="5"/>
      <c r="E4" s="13"/>
      <c r="I4" s="9"/>
    </row>
    <row r="5" spans="1:9" s="12" customFormat="1" ht="18" x14ac:dyDescent="0.2">
      <c r="E5" s="13"/>
      <c r="I5" s="9"/>
    </row>
    <row r="6" spans="1:9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9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41593</v>
      </c>
      <c r="G7" s="485"/>
      <c r="H7" s="20"/>
      <c r="I7" s="21"/>
    </row>
    <row r="8" spans="1:9" s="23" customFormat="1" ht="20.100000000000001" customHeight="1" x14ac:dyDescent="0.2">
      <c r="E8" s="21"/>
      <c r="I8" s="21"/>
    </row>
    <row r="9" spans="1:9" s="23" customFormat="1" ht="20.100000000000001" customHeight="1" x14ac:dyDescent="0.2">
      <c r="E9" s="21"/>
      <c r="I9" s="21"/>
    </row>
    <row r="10" spans="1:9" s="19" customFormat="1" x14ac:dyDescent="0.2">
      <c r="B10" s="25" t="s">
        <v>8</v>
      </c>
      <c r="C10" s="26" t="s">
        <v>9</v>
      </c>
      <c r="F10" s="27"/>
      <c r="I10" s="18"/>
    </row>
    <row r="11" spans="1:9" s="28" customFormat="1" ht="22.5" x14ac:dyDescent="0.2">
      <c r="B11" s="80" t="s">
        <v>47</v>
      </c>
      <c r="C11" s="29">
        <v>1</v>
      </c>
      <c r="F11" s="30"/>
      <c r="I11" s="21" t="s">
        <v>10</v>
      </c>
    </row>
    <row r="12" spans="1:9" s="35" customFormat="1" x14ac:dyDescent="0.2">
      <c r="A12" s="26" t="s">
        <v>11</v>
      </c>
      <c r="B12" s="25" t="s">
        <v>12</v>
      </c>
      <c r="C12" s="15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</row>
    <row r="13" spans="1:9" s="42" customFormat="1" ht="22.5" x14ac:dyDescent="0.2">
      <c r="A13" s="36" t="s">
        <v>18</v>
      </c>
      <c r="B13" s="79" t="s">
        <v>63</v>
      </c>
      <c r="C13" s="37">
        <v>2</v>
      </c>
      <c r="D13" s="38">
        <v>300</v>
      </c>
      <c r="E13" s="38">
        <v>16</v>
      </c>
      <c r="F13" s="39">
        <f>IF(E13=0,0,ROUNDDOWN(D13/E13,3))</f>
        <v>18.75</v>
      </c>
      <c r="G13" s="38">
        <v>55</v>
      </c>
      <c r="H13" s="40"/>
      <c r="I13" s="41">
        <f>D13/300*100</f>
        <v>100</v>
      </c>
    </row>
    <row r="14" spans="1:9" s="42" customFormat="1" ht="22.5" x14ac:dyDescent="0.2">
      <c r="A14" s="36" t="s">
        <v>19</v>
      </c>
      <c r="B14" s="79" t="s">
        <v>53</v>
      </c>
      <c r="C14" s="10">
        <v>0</v>
      </c>
      <c r="D14" s="38">
        <v>106</v>
      </c>
      <c r="E14" s="38">
        <v>6</v>
      </c>
      <c r="F14" s="39">
        <f>IF(E14=0,0,ROUNDDOWN(D14/E14,3))</f>
        <v>17.666</v>
      </c>
      <c r="G14" s="38">
        <v>40</v>
      </c>
      <c r="H14" s="40"/>
      <c r="I14" s="41">
        <f>D14/200*100</f>
        <v>53</v>
      </c>
    </row>
    <row r="15" spans="1:9" s="42" customFormat="1" ht="22.5" x14ac:dyDescent="0.2">
      <c r="A15" s="36" t="s">
        <v>25</v>
      </c>
      <c r="B15" s="79" t="s">
        <v>54</v>
      </c>
      <c r="C15" s="10">
        <v>2</v>
      </c>
      <c r="D15" s="38">
        <v>150</v>
      </c>
      <c r="E15" s="38">
        <v>11</v>
      </c>
      <c r="F15" s="39">
        <f>IF(E15=0,0,ROUNDDOWN(D15/E15,3))</f>
        <v>13.635999999999999</v>
      </c>
      <c r="G15" s="38">
        <v>80</v>
      </c>
      <c r="H15" s="40"/>
      <c r="I15" s="41">
        <f>D15/150*100</f>
        <v>100</v>
      </c>
    </row>
    <row r="16" spans="1:9" s="42" customFormat="1" ht="22.5" x14ac:dyDescent="0.2">
      <c r="A16" s="36" t="s">
        <v>20</v>
      </c>
      <c r="B16" s="79" t="s">
        <v>52</v>
      </c>
      <c r="C16" s="10">
        <v>0</v>
      </c>
      <c r="D16" s="38">
        <v>108</v>
      </c>
      <c r="E16" s="38">
        <v>38</v>
      </c>
      <c r="F16" s="39">
        <f>IF(E16=0,0,ROUNDDOWN(D16/E16,3))</f>
        <v>2.8420000000000001</v>
      </c>
      <c r="G16" s="38">
        <v>22</v>
      </c>
      <c r="H16" s="40"/>
      <c r="I16" s="41">
        <f>D16/120*100</f>
        <v>90</v>
      </c>
    </row>
    <row r="17" spans="1:10" s="42" customFormat="1" ht="22.5" x14ac:dyDescent="0.2">
      <c r="A17" s="36" t="s">
        <v>21</v>
      </c>
      <c r="B17" s="79" t="s">
        <v>60</v>
      </c>
      <c r="C17" s="10">
        <v>1</v>
      </c>
      <c r="D17" s="38">
        <v>40</v>
      </c>
      <c r="E17" s="38">
        <v>50</v>
      </c>
      <c r="F17" s="39">
        <f>IF(E17=0,0,ROUNDDOWN(D17/E17,3))</f>
        <v>0.8</v>
      </c>
      <c r="G17" s="38">
        <v>5</v>
      </c>
      <c r="H17" s="40"/>
      <c r="I17" s="41">
        <f>D17/40*100</f>
        <v>100</v>
      </c>
    </row>
    <row r="18" spans="1:10" s="42" customFormat="1" ht="22.5" x14ac:dyDescent="0.2">
      <c r="A18" s="43"/>
      <c r="B18" s="81"/>
      <c r="C18" s="10"/>
      <c r="D18" s="38"/>
      <c r="E18" s="38"/>
      <c r="F18" s="39"/>
      <c r="G18" s="38"/>
      <c r="H18" s="40"/>
      <c r="I18" s="41"/>
    </row>
    <row r="19" spans="1:10" s="42" customFormat="1" ht="22.5" x14ac:dyDescent="0.2">
      <c r="A19" s="11"/>
      <c r="B19" s="44" t="s">
        <v>22</v>
      </c>
      <c r="C19" s="37">
        <f>SUM(C13:C18)</f>
        <v>5</v>
      </c>
      <c r="D19" s="478" t="str">
        <f>ROUNDDOWN(I19,2)&amp;" %"</f>
        <v>88,6 %</v>
      </c>
      <c r="E19" s="479"/>
      <c r="F19" s="479"/>
      <c r="G19" s="480"/>
      <c r="H19" s="40"/>
      <c r="I19" s="41">
        <f>SUM(I13:I17)/5</f>
        <v>88.6</v>
      </c>
    </row>
    <row r="20" spans="1:10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0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0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0" s="42" customFormat="1" ht="22.5" x14ac:dyDescent="0.2">
      <c r="A23" s="28"/>
      <c r="B23" s="80" t="s">
        <v>48</v>
      </c>
      <c r="C23" s="29">
        <v>1</v>
      </c>
      <c r="D23" s="28"/>
      <c r="E23" s="28"/>
      <c r="F23" s="30"/>
      <c r="G23" s="28"/>
      <c r="H23" s="28"/>
      <c r="I23" s="21" t="s">
        <v>10</v>
      </c>
      <c r="J23" s="28"/>
    </row>
    <row r="24" spans="1:10" s="47" customFormat="1" x14ac:dyDescent="0.2">
      <c r="A24" s="26" t="s">
        <v>11</v>
      </c>
      <c r="B24" s="25" t="s">
        <v>12</v>
      </c>
      <c r="C24" s="15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0" s="42" customFormat="1" ht="22.5" x14ac:dyDescent="0.2">
      <c r="A25" s="36" t="s">
        <v>18</v>
      </c>
      <c r="B25" s="79" t="s">
        <v>58</v>
      </c>
      <c r="C25" s="37">
        <v>0</v>
      </c>
      <c r="D25" s="38">
        <v>253</v>
      </c>
      <c r="E25" s="38">
        <v>16</v>
      </c>
      <c r="F25" s="39">
        <f>IF(E25=0,0,ROUNDDOWN(D25/E25,3))</f>
        <v>15.811999999999999</v>
      </c>
      <c r="G25" s="38">
        <v>51</v>
      </c>
      <c r="H25" s="40"/>
      <c r="I25" s="41">
        <f>D25/300*100</f>
        <v>84.333333333333343</v>
      </c>
    </row>
    <row r="26" spans="1:10" s="42" customFormat="1" ht="22.5" x14ac:dyDescent="0.2">
      <c r="A26" s="36" t="s">
        <v>19</v>
      </c>
      <c r="B26" s="79" t="s">
        <v>55</v>
      </c>
      <c r="C26" s="10">
        <v>2</v>
      </c>
      <c r="D26" s="38">
        <v>200</v>
      </c>
      <c r="E26" s="38">
        <v>6</v>
      </c>
      <c r="F26" s="39">
        <f>IF(E26=0,0,ROUNDDOWN(D26/E26,3))</f>
        <v>33.332999999999998</v>
      </c>
      <c r="G26" s="38">
        <v>168</v>
      </c>
      <c r="H26" s="40"/>
      <c r="I26" s="41">
        <f>D26/200*100</f>
        <v>100</v>
      </c>
    </row>
    <row r="27" spans="1:10" s="42" customFormat="1" ht="22.5" x14ac:dyDescent="0.2">
      <c r="A27" s="36" t="s">
        <v>25</v>
      </c>
      <c r="B27" s="63" t="s">
        <v>68</v>
      </c>
      <c r="C27" s="10">
        <v>0</v>
      </c>
      <c r="D27" s="38">
        <v>65</v>
      </c>
      <c r="E27" s="38">
        <v>11</v>
      </c>
      <c r="F27" s="39">
        <f>IF(E27=0,0,ROUNDDOWN(D27/E27,3))</f>
        <v>5.9089999999999998</v>
      </c>
      <c r="G27" s="38">
        <v>18</v>
      </c>
      <c r="H27" s="40"/>
      <c r="I27" s="41">
        <f>D27/150*100</f>
        <v>43.333333333333336</v>
      </c>
    </row>
    <row r="28" spans="1:10" s="42" customFormat="1" ht="22.5" x14ac:dyDescent="0.2">
      <c r="A28" s="36" t="s">
        <v>20</v>
      </c>
      <c r="B28" s="63" t="s">
        <v>56</v>
      </c>
      <c r="C28" s="10">
        <v>2</v>
      </c>
      <c r="D28" s="38">
        <v>120</v>
      </c>
      <c r="E28" s="38">
        <v>38</v>
      </c>
      <c r="F28" s="39">
        <f>IF(E28=0,0,ROUNDDOWN(D28/E28,3))</f>
        <v>3.157</v>
      </c>
      <c r="G28" s="38">
        <v>14</v>
      </c>
      <c r="H28" s="40"/>
      <c r="I28" s="41">
        <f>D28/120*100</f>
        <v>100</v>
      </c>
    </row>
    <row r="29" spans="1:10" s="42" customFormat="1" ht="22.5" x14ac:dyDescent="0.2">
      <c r="A29" s="36" t="s">
        <v>21</v>
      </c>
      <c r="B29" s="79" t="s">
        <v>73</v>
      </c>
      <c r="C29" s="10">
        <v>1</v>
      </c>
      <c r="D29" s="38">
        <v>40</v>
      </c>
      <c r="E29" s="38">
        <v>50</v>
      </c>
      <c r="F29" s="39">
        <f>IF(E29=0,0,ROUNDDOWN(D29/E29,3))</f>
        <v>0.8</v>
      </c>
      <c r="G29" s="38">
        <v>3</v>
      </c>
      <c r="H29" s="40"/>
      <c r="I29" s="41">
        <f>D29/40*100</f>
        <v>100</v>
      </c>
    </row>
    <row r="30" spans="1:10" s="42" customFormat="1" ht="22.5" x14ac:dyDescent="0.2">
      <c r="A30" s="43"/>
      <c r="B30" s="81"/>
      <c r="C30" s="10"/>
      <c r="D30" s="38"/>
      <c r="E30" s="38"/>
      <c r="F30" s="39"/>
      <c r="G30" s="38"/>
      <c r="H30" s="40"/>
      <c r="I30" s="41"/>
    </row>
    <row r="31" spans="1:10" s="5" customFormat="1" ht="22.5" x14ac:dyDescent="0.2">
      <c r="A31" s="11"/>
      <c r="B31" s="44" t="s">
        <v>22</v>
      </c>
      <c r="C31" s="37">
        <f>SUM(C25:C30)</f>
        <v>5</v>
      </c>
      <c r="D31" s="478" t="str">
        <f>ROUNDDOWN(I31,2)&amp;" %"</f>
        <v>85,53 %</v>
      </c>
      <c r="E31" s="479"/>
      <c r="F31" s="479"/>
      <c r="G31" s="480"/>
      <c r="H31" s="40"/>
      <c r="I31" s="41">
        <f>SUM(I25:I29)/5</f>
        <v>85.533333333333331</v>
      </c>
    </row>
    <row r="32" spans="1:10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A36" s="49" t="s">
        <v>23</v>
      </c>
      <c r="E36" s="50" t="s">
        <v>23</v>
      </c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A6:B6"/>
    <mergeCell ref="A7:B7"/>
    <mergeCell ref="D19:G19"/>
    <mergeCell ref="D31:G31"/>
    <mergeCell ref="F7:G7"/>
    <mergeCell ref="C6:E6"/>
    <mergeCell ref="C7:E7"/>
  </mergeCells>
  <phoneticPr fontId="2" type="noConversion"/>
  <conditionalFormatting sqref="C11 C23">
    <cfRule type="cellIs" dxfId="37" priority="1" stopIfTrue="1" operator="equal">
      <formula>2</formula>
    </cfRule>
    <cfRule type="cellIs" dxfId="36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/>
  <dimension ref="A1:K42"/>
  <sheetViews>
    <sheetView zoomScale="75" workbookViewId="0">
      <selection activeCell="I19" sqref="I19"/>
    </sheetView>
  </sheetViews>
  <sheetFormatPr baseColWidth="10" defaultColWidth="8" defaultRowHeight="15" x14ac:dyDescent="0.2"/>
  <cols>
    <col min="1" max="1" width="13.8984375" style="49" bestFit="1" customWidth="1"/>
    <col min="2" max="2" width="22.296875" style="49" customWidth="1"/>
    <col min="3" max="3" width="4.8984375" style="49" customWidth="1"/>
    <col min="4" max="4" width="6" style="49" customWidth="1"/>
    <col min="5" max="5" width="6" style="52" customWidth="1"/>
    <col min="6" max="6" width="11.0976562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9" s="2" customFormat="1" x14ac:dyDescent="0.2">
      <c r="A1" s="1"/>
      <c r="E1" s="3"/>
      <c r="I1" s="3"/>
    </row>
    <row r="2" spans="1:9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9" s="12" customFormat="1" ht="22.5" x14ac:dyDescent="0.2">
      <c r="A3" s="10" t="s">
        <v>2</v>
      </c>
      <c r="B3" s="5" t="s">
        <v>3</v>
      </c>
      <c r="E3" s="13"/>
      <c r="G3" s="12">
        <v>4</v>
      </c>
      <c r="I3" s="9"/>
    </row>
    <row r="4" spans="1:9" s="12" customFormat="1" ht="17.25" customHeight="1" x14ac:dyDescent="0.2">
      <c r="A4" s="14"/>
      <c r="B4" s="5"/>
      <c r="E4" s="13"/>
      <c r="I4" s="9"/>
    </row>
    <row r="5" spans="1:9" s="12" customFormat="1" ht="18" x14ac:dyDescent="0.2">
      <c r="E5" s="13"/>
      <c r="I5" s="9"/>
    </row>
    <row r="6" spans="1:9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9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41594</v>
      </c>
      <c r="G7" s="485"/>
      <c r="H7" s="20"/>
      <c r="I7" s="21"/>
    </row>
    <row r="8" spans="1:9" s="23" customFormat="1" ht="20.100000000000001" customHeight="1" x14ac:dyDescent="0.2">
      <c r="E8" s="21"/>
      <c r="I8" s="21"/>
    </row>
    <row r="9" spans="1:9" s="23" customFormat="1" ht="20.100000000000001" customHeight="1" x14ac:dyDescent="0.2">
      <c r="E9" s="21"/>
      <c r="I9" s="21"/>
    </row>
    <row r="10" spans="1:9" s="19" customFormat="1" x14ac:dyDescent="0.2">
      <c r="B10" s="25" t="s">
        <v>8</v>
      </c>
      <c r="C10" s="26" t="s">
        <v>9</v>
      </c>
      <c r="F10" s="27"/>
      <c r="I10" s="18"/>
    </row>
    <row r="11" spans="1:9" s="28" customFormat="1" ht="22.5" x14ac:dyDescent="0.2">
      <c r="B11" s="80" t="s">
        <v>26</v>
      </c>
      <c r="C11" s="29"/>
      <c r="F11" s="30"/>
      <c r="I11" s="21" t="s">
        <v>10</v>
      </c>
    </row>
    <row r="12" spans="1:9" s="35" customFormat="1" x14ac:dyDescent="0.2">
      <c r="A12" s="26" t="s">
        <v>11</v>
      </c>
      <c r="B12" s="25" t="s">
        <v>12</v>
      </c>
      <c r="C12" s="15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</row>
    <row r="13" spans="1:9" s="42" customFormat="1" ht="22.5" x14ac:dyDescent="0.2">
      <c r="A13" s="36" t="s">
        <v>18</v>
      </c>
      <c r="B13" s="79" t="s">
        <v>27</v>
      </c>
      <c r="C13" s="37">
        <v>2</v>
      </c>
      <c r="D13" s="38">
        <v>300</v>
      </c>
      <c r="E13" s="38">
        <v>3</v>
      </c>
      <c r="F13" s="39">
        <f>IF(E13=0,0,ROUNDDOWN(D13/E13,3))</f>
        <v>100</v>
      </c>
      <c r="G13" s="82" t="s">
        <v>77</v>
      </c>
      <c r="H13" s="40"/>
      <c r="I13" s="41">
        <f>D13/300*100</f>
        <v>100</v>
      </c>
    </row>
    <row r="14" spans="1:9" s="42" customFormat="1" ht="22.5" x14ac:dyDescent="0.2">
      <c r="A14" s="36" t="s">
        <v>19</v>
      </c>
      <c r="B14" s="79" t="s">
        <v>28</v>
      </c>
      <c r="C14" s="10">
        <v>2</v>
      </c>
      <c r="D14" s="38">
        <v>200</v>
      </c>
      <c r="E14" s="38">
        <v>13</v>
      </c>
      <c r="F14" s="39">
        <f>IF(E14=0,0,ROUNDDOWN(D14/E14,3))</f>
        <v>15.384</v>
      </c>
      <c r="G14" s="38">
        <v>53</v>
      </c>
      <c r="H14" s="40"/>
      <c r="I14" s="41">
        <f>D14/200*100</f>
        <v>100</v>
      </c>
    </row>
    <row r="15" spans="1:9" s="42" customFormat="1" ht="22.5" x14ac:dyDescent="0.2">
      <c r="A15" s="36" t="s">
        <v>25</v>
      </c>
      <c r="B15" s="79" t="s">
        <v>29</v>
      </c>
      <c r="C15" s="10">
        <v>0</v>
      </c>
      <c r="D15" s="38">
        <v>76</v>
      </c>
      <c r="E15" s="38">
        <v>20</v>
      </c>
      <c r="F15" s="39">
        <f>IF(E15=0,0,ROUNDDOWN(D15/E15,3))</f>
        <v>3.8</v>
      </c>
      <c r="G15" s="38">
        <v>13</v>
      </c>
      <c r="H15" s="40"/>
      <c r="I15" s="41">
        <f>D15/150*100</f>
        <v>50.666666666666671</v>
      </c>
    </row>
    <row r="16" spans="1:9" s="42" customFormat="1" ht="22.5" x14ac:dyDescent="0.2">
      <c r="A16" s="36" t="s">
        <v>20</v>
      </c>
      <c r="B16" s="79" t="s">
        <v>30</v>
      </c>
      <c r="C16" s="10">
        <v>2</v>
      </c>
      <c r="D16" s="38">
        <v>120</v>
      </c>
      <c r="E16" s="38">
        <v>17</v>
      </c>
      <c r="F16" s="39">
        <f>IF(E16=0,0,ROUNDDOWN(D16/E16,3))</f>
        <v>7.0579999999999998</v>
      </c>
      <c r="G16" s="38">
        <v>51</v>
      </c>
      <c r="H16" s="40"/>
      <c r="I16" s="41">
        <f>D16/120*100</f>
        <v>100</v>
      </c>
    </row>
    <row r="17" spans="1:10" s="42" customFormat="1" ht="22.5" x14ac:dyDescent="0.2">
      <c r="A17" s="36" t="s">
        <v>21</v>
      </c>
      <c r="B17" s="79" t="s">
        <v>31</v>
      </c>
      <c r="C17" s="10">
        <v>0</v>
      </c>
      <c r="D17" s="38">
        <v>38</v>
      </c>
      <c r="E17" s="38">
        <v>50</v>
      </c>
      <c r="F17" s="39">
        <f>IF(E17=0,0,ROUNDDOWN(D17/E17,3))</f>
        <v>0.76</v>
      </c>
      <c r="G17" s="38">
        <v>4</v>
      </c>
      <c r="H17" s="40"/>
      <c r="I17" s="41">
        <f>D17/40*100</f>
        <v>95</v>
      </c>
    </row>
    <row r="18" spans="1:10" s="42" customFormat="1" ht="22.5" x14ac:dyDescent="0.2">
      <c r="A18" s="43"/>
      <c r="B18" s="81"/>
      <c r="C18" s="10"/>
      <c r="D18" s="38"/>
      <c r="E18" s="38"/>
      <c r="F18" s="39"/>
      <c r="G18" s="38"/>
      <c r="H18" s="40"/>
      <c r="I18" s="41"/>
    </row>
    <row r="19" spans="1:10" s="42" customFormat="1" ht="22.5" x14ac:dyDescent="0.2">
      <c r="A19" s="11"/>
      <c r="B19" s="44" t="s">
        <v>22</v>
      </c>
      <c r="C19" s="37">
        <f>SUM(C13:C18)</f>
        <v>6</v>
      </c>
      <c r="D19" s="478" t="str">
        <f>ROUNDDOWN(I19,2)&amp;" %"</f>
        <v>89,13 %</v>
      </c>
      <c r="E19" s="479"/>
      <c r="F19" s="479"/>
      <c r="G19" s="480"/>
      <c r="H19" s="40"/>
      <c r="I19" s="41">
        <f>SUM(I13:I17)/5</f>
        <v>89.13333333333334</v>
      </c>
    </row>
    <row r="20" spans="1:10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0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0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0" s="42" customFormat="1" ht="22.5" x14ac:dyDescent="0.2">
      <c r="A23" s="28"/>
      <c r="B23" s="80" t="s">
        <v>65</v>
      </c>
      <c r="C23" s="29"/>
      <c r="D23" s="28"/>
      <c r="E23" s="28"/>
      <c r="F23" s="30"/>
      <c r="G23" s="28"/>
      <c r="H23" s="28"/>
      <c r="I23" s="21" t="s">
        <v>10</v>
      </c>
      <c r="J23" s="28"/>
    </row>
    <row r="24" spans="1:10" s="47" customFormat="1" x14ac:dyDescent="0.2">
      <c r="A24" s="26" t="s">
        <v>11</v>
      </c>
      <c r="B24" s="25" t="s">
        <v>12</v>
      </c>
      <c r="C24" s="15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0" s="42" customFormat="1" ht="22.5" x14ac:dyDescent="0.2">
      <c r="A25" s="36" t="s">
        <v>18</v>
      </c>
      <c r="B25" s="79" t="s">
        <v>66</v>
      </c>
      <c r="C25" s="37">
        <v>0</v>
      </c>
      <c r="D25" s="38">
        <v>17</v>
      </c>
      <c r="E25" s="56">
        <v>3</v>
      </c>
      <c r="F25" s="39">
        <f>IF(E25=0,0,ROUNDDOWN(D25/E25,3))</f>
        <v>5.6660000000000004</v>
      </c>
      <c r="G25" s="38">
        <v>14</v>
      </c>
      <c r="H25" s="40"/>
      <c r="I25" s="41">
        <f>D25/300*100</f>
        <v>5.6666666666666661</v>
      </c>
    </row>
    <row r="26" spans="1:10" s="42" customFormat="1" ht="22.5" x14ac:dyDescent="0.2">
      <c r="A26" s="36" t="s">
        <v>19</v>
      </c>
      <c r="B26" s="79" t="s">
        <v>74</v>
      </c>
      <c r="C26" s="10">
        <v>0</v>
      </c>
      <c r="D26" s="38">
        <v>77</v>
      </c>
      <c r="E26" s="56">
        <v>13</v>
      </c>
      <c r="F26" s="39">
        <f>IF(E26=0,0,ROUNDDOWN(D26/E26,3))</f>
        <v>5.923</v>
      </c>
      <c r="G26" s="38">
        <v>21</v>
      </c>
      <c r="H26" s="40"/>
      <c r="I26" s="41">
        <f>D26/200*100</f>
        <v>38.5</v>
      </c>
    </row>
    <row r="27" spans="1:10" s="42" customFormat="1" ht="22.5" x14ac:dyDescent="0.2">
      <c r="A27" s="36" t="s">
        <v>25</v>
      </c>
      <c r="B27" s="79" t="s">
        <v>75</v>
      </c>
      <c r="C27" s="10">
        <v>2</v>
      </c>
      <c r="D27" s="38">
        <v>79</v>
      </c>
      <c r="E27" s="56">
        <v>20</v>
      </c>
      <c r="F27" s="39">
        <f>IF(E27=0,0,ROUNDDOWN(D27/E27,3))</f>
        <v>3.95</v>
      </c>
      <c r="G27" s="38">
        <v>20</v>
      </c>
      <c r="H27" s="40"/>
      <c r="I27" s="41">
        <f>D27/150*100</f>
        <v>52.666666666666664</v>
      </c>
    </row>
    <row r="28" spans="1:10" s="42" customFormat="1" ht="22.5" x14ac:dyDescent="0.2">
      <c r="A28" s="36" t="s">
        <v>20</v>
      </c>
      <c r="B28" s="79" t="s">
        <v>67</v>
      </c>
      <c r="C28" s="10">
        <v>0</v>
      </c>
      <c r="D28" s="38">
        <v>32</v>
      </c>
      <c r="E28" s="56">
        <v>17</v>
      </c>
      <c r="F28" s="39">
        <f>IF(E28=0,0,ROUNDDOWN(D28/E28,3))</f>
        <v>1.8819999999999999</v>
      </c>
      <c r="G28" s="38">
        <v>8</v>
      </c>
      <c r="H28" s="40"/>
      <c r="I28" s="41">
        <f>D28/120*100</f>
        <v>26.666666666666668</v>
      </c>
    </row>
    <row r="29" spans="1:10" s="42" customFormat="1" ht="22.5" x14ac:dyDescent="0.2">
      <c r="A29" s="36" t="s">
        <v>21</v>
      </c>
      <c r="B29" s="79" t="s">
        <v>76</v>
      </c>
      <c r="C29" s="10">
        <v>2</v>
      </c>
      <c r="D29" s="38">
        <v>39</v>
      </c>
      <c r="E29" s="61">
        <v>50</v>
      </c>
      <c r="F29" s="39">
        <f>IF(E29=0,0,ROUNDDOWN(D29/E29,3))</f>
        <v>0.78</v>
      </c>
      <c r="G29" s="38">
        <v>6</v>
      </c>
      <c r="H29" s="40"/>
      <c r="I29" s="41">
        <f>D29/40*100</f>
        <v>97.5</v>
      </c>
    </row>
    <row r="30" spans="1:10" s="42" customFormat="1" ht="22.5" x14ac:dyDescent="0.2">
      <c r="A30" s="43"/>
      <c r="B30" s="81"/>
      <c r="C30" s="10"/>
      <c r="D30" s="38"/>
      <c r="E30" s="38"/>
      <c r="F30" s="39"/>
      <c r="G30" s="38"/>
      <c r="H30" s="40"/>
      <c r="I30" s="41"/>
    </row>
    <row r="31" spans="1:10" s="5" customFormat="1" ht="22.5" x14ac:dyDescent="0.2">
      <c r="A31" s="11"/>
      <c r="B31" s="44" t="s">
        <v>22</v>
      </c>
      <c r="C31" s="37">
        <f>SUM(C25:C30)</f>
        <v>4</v>
      </c>
      <c r="D31" s="478" t="str">
        <f>ROUNDDOWN(I31,2)&amp;" %"</f>
        <v>44,2 %</v>
      </c>
      <c r="E31" s="479"/>
      <c r="F31" s="479"/>
      <c r="G31" s="480"/>
      <c r="H31" s="40"/>
      <c r="I31" s="41">
        <f>SUM(I25:I29)/5</f>
        <v>44.2</v>
      </c>
    </row>
    <row r="32" spans="1:10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A36" s="49" t="s">
        <v>23</v>
      </c>
      <c r="E36" s="50" t="s">
        <v>23</v>
      </c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A6:B6"/>
    <mergeCell ref="A7:B7"/>
    <mergeCell ref="D19:G19"/>
    <mergeCell ref="D31:G31"/>
    <mergeCell ref="F7:G7"/>
    <mergeCell ref="C6:E6"/>
    <mergeCell ref="C7:E7"/>
  </mergeCells>
  <phoneticPr fontId="2" type="noConversion"/>
  <conditionalFormatting sqref="C11 C23">
    <cfRule type="cellIs" dxfId="35" priority="1" stopIfTrue="1" operator="equal">
      <formula>2</formula>
    </cfRule>
    <cfRule type="cellIs" dxfId="34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 horizontalDpi="300" verticalDpi="4294967292"/>
  <headerFooter alignWithMargins="0">
    <oddHeader xml:space="preserve">&amp;L&amp;"Verdana,Standard"&amp;8BSVÖ&amp;CMANNSCHAFTSSPIELBERICHT&amp;RDVR . 1067885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:K42"/>
  <sheetViews>
    <sheetView zoomScale="75" workbookViewId="0">
      <selection activeCell="B25" sqref="B25:B29"/>
    </sheetView>
  </sheetViews>
  <sheetFormatPr baseColWidth="10" defaultColWidth="8" defaultRowHeight="15" x14ac:dyDescent="0.2"/>
  <cols>
    <col min="1" max="1" width="13.8984375" style="49" bestFit="1" customWidth="1"/>
    <col min="2" max="2" width="24.69921875" style="49" customWidth="1"/>
    <col min="3" max="3" width="4.8984375" style="49" customWidth="1"/>
    <col min="4" max="4" width="6" style="49" customWidth="1"/>
    <col min="5" max="5" width="6" style="52" customWidth="1"/>
    <col min="6" max="6" width="10.39843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9" s="2" customFormat="1" x14ac:dyDescent="0.2">
      <c r="A1" s="1"/>
      <c r="E1" s="3"/>
      <c r="I1" s="3"/>
    </row>
    <row r="2" spans="1:9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9" s="12" customFormat="1" ht="22.5" x14ac:dyDescent="0.2">
      <c r="A3" s="10" t="s">
        <v>2</v>
      </c>
      <c r="B3" s="5" t="s">
        <v>3</v>
      </c>
      <c r="E3" s="13"/>
      <c r="G3" s="12">
        <v>5</v>
      </c>
      <c r="I3" s="9"/>
    </row>
    <row r="4" spans="1:9" s="12" customFormat="1" ht="17.25" customHeight="1" x14ac:dyDescent="0.2">
      <c r="A4" s="14"/>
      <c r="B4" s="5"/>
      <c r="E4" s="13"/>
      <c r="I4" s="9"/>
    </row>
    <row r="5" spans="1:9" s="12" customFormat="1" ht="18" x14ac:dyDescent="0.2">
      <c r="E5" s="13"/>
      <c r="I5" s="9"/>
    </row>
    <row r="6" spans="1:9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9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41594</v>
      </c>
      <c r="G7" s="485"/>
      <c r="H7" s="20"/>
      <c r="I7" s="21"/>
    </row>
    <row r="8" spans="1:9" s="23" customFormat="1" ht="20.100000000000001" customHeight="1" x14ac:dyDescent="0.2">
      <c r="E8" s="21"/>
      <c r="I8" s="21"/>
    </row>
    <row r="9" spans="1:9" s="23" customFormat="1" ht="20.100000000000001" customHeight="1" x14ac:dyDescent="0.2">
      <c r="E9" s="21"/>
      <c r="I9" s="21"/>
    </row>
    <row r="10" spans="1:9" s="19" customFormat="1" x14ac:dyDescent="0.2">
      <c r="B10" s="25" t="s">
        <v>8</v>
      </c>
      <c r="C10" s="26" t="s">
        <v>9</v>
      </c>
      <c r="F10" s="27"/>
      <c r="I10" s="18"/>
    </row>
    <row r="11" spans="1:9" s="28" customFormat="1" ht="22.5" x14ac:dyDescent="0.2">
      <c r="B11" s="80" t="s">
        <v>48</v>
      </c>
      <c r="C11" s="29">
        <v>0</v>
      </c>
      <c r="F11" s="30"/>
      <c r="I11" s="21" t="s">
        <v>10</v>
      </c>
    </row>
    <row r="12" spans="1:9" s="35" customFormat="1" x14ac:dyDescent="0.2">
      <c r="A12" s="26" t="s">
        <v>11</v>
      </c>
      <c r="B12" s="25" t="s">
        <v>12</v>
      </c>
      <c r="C12" s="15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</row>
    <row r="13" spans="1:9" s="42" customFormat="1" ht="22.5" x14ac:dyDescent="0.2">
      <c r="A13" s="36" t="s">
        <v>18</v>
      </c>
      <c r="B13" s="79" t="s">
        <v>58</v>
      </c>
      <c r="C13" s="37">
        <v>0</v>
      </c>
      <c r="D13" s="38">
        <v>123</v>
      </c>
      <c r="E13" s="38">
        <v>2</v>
      </c>
      <c r="F13" s="39">
        <f>IF(E13=0,0,ROUNDDOWN(D13/E13,3))</f>
        <v>61.5</v>
      </c>
      <c r="G13" s="38">
        <v>115</v>
      </c>
      <c r="H13" s="40"/>
      <c r="I13" s="41">
        <f>D13/300*100</f>
        <v>41</v>
      </c>
    </row>
    <row r="14" spans="1:9" s="42" customFormat="1" ht="22.5" x14ac:dyDescent="0.2">
      <c r="A14" s="36" t="s">
        <v>19</v>
      </c>
      <c r="B14" s="79" t="s">
        <v>55</v>
      </c>
      <c r="C14" s="10">
        <v>2</v>
      </c>
      <c r="D14" s="38">
        <v>200</v>
      </c>
      <c r="E14" s="38">
        <v>15</v>
      </c>
      <c r="F14" s="39">
        <f>IF(E14=0,0,ROUNDDOWN(D14/E14,3))</f>
        <v>13.333</v>
      </c>
      <c r="G14" s="56">
        <v>63</v>
      </c>
      <c r="H14" s="40"/>
      <c r="I14" s="41">
        <f>D14/200*100</f>
        <v>100</v>
      </c>
    </row>
    <row r="15" spans="1:9" s="42" customFormat="1" ht="22.5" x14ac:dyDescent="0.2">
      <c r="A15" s="36" t="s">
        <v>25</v>
      </c>
      <c r="B15" s="79" t="s">
        <v>68</v>
      </c>
      <c r="C15" s="10">
        <v>0</v>
      </c>
      <c r="D15" s="38">
        <v>58</v>
      </c>
      <c r="E15" s="38">
        <v>20</v>
      </c>
      <c r="F15" s="39">
        <f>IF(E15=0,0,ROUNDDOWN(D15/E15,3))</f>
        <v>2.9</v>
      </c>
      <c r="G15" s="38">
        <v>17</v>
      </c>
      <c r="H15" s="40"/>
      <c r="I15" s="41">
        <f>D15/150*100</f>
        <v>38.666666666666664</v>
      </c>
    </row>
    <row r="16" spans="1:9" s="42" customFormat="1" ht="22.5" x14ac:dyDescent="0.2">
      <c r="A16" s="36" t="s">
        <v>20</v>
      </c>
      <c r="B16" s="79" t="s">
        <v>56</v>
      </c>
      <c r="C16" s="10">
        <v>2</v>
      </c>
      <c r="D16" s="38">
        <v>116</v>
      </c>
      <c r="E16" s="38">
        <v>40</v>
      </c>
      <c r="F16" s="39">
        <f>IF(E16=0,0,ROUNDDOWN(D16/E16,3))</f>
        <v>2.9</v>
      </c>
      <c r="G16" s="38">
        <v>19</v>
      </c>
      <c r="H16" s="40"/>
      <c r="I16" s="41">
        <f>D16/120*100</f>
        <v>96.666666666666671</v>
      </c>
    </row>
    <row r="17" spans="1:10" s="42" customFormat="1" ht="22.5" x14ac:dyDescent="0.2">
      <c r="A17" s="36" t="s">
        <v>21</v>
      </c>
      <c r="B17" s="79" t="s">
        <v>73</v>
      </c>
      <c r="C17" s="10">
        <v>0</v>
      </c>
      <c r="D17" s="38">
        <v>8</v>
      </c>
      <c r="E17" s="38">
        <v>23</v>
      </c>
      <c r="F17" s="39">
        <f>IF(E17=0,0,ROUNDDOWN(D17/E17,3))</f>
        <v>0.34699999999999998</v>
      </c>
      <c r="G17" s="38">
        <v>2</v>
      </c>
      <c r="H17" s="40"/>
      <c r="I17" s="41">
        <f>D17/40*100</f>
        <v>20</v>
      </c>
    </row>
    <row r="18" spans="1:10" s="42" customFormat="1" ht="22.5" x14ac:dyDescent="0.2">
      <c r="A18" s="43"/>
      <c r="B18" s="81"/>
      <c r="C18" s="10"/>
      <c r="D18" s="38"/>
      <c r="E18" s="38"/>
      <c r="F18" s="39"/>
      <c r="G18" s="38"/>
      <c r="H18" s="40"/>
      <c r="I18" s="41"/>
    </row>
    <row r="19" spans="1:10" s="42" customFormat="1" ht="22.5" x14ac:dyDescent="0.2">
      <c r="A19" s="11"/>
      <c r="B19" s="44" t="s">
        <v>22</v>
      </c>
      <c r="C19" s="37">
        <f>SUM(C13:C18)</f>
        <v>4</v>
      </c>
      <c r="D19" s="478" t="str">
        <f>ROUNDDOWN(I19,2)&amp;" %"</f>
        <v>59,26 %</v>
      </c>
      <c r="E19" s="479"/>
      <c r="F19" s="479"/>
      <c r="G19" s="480"/>
      <c r="H19" s="40"/>
      <c r="I19" s="41">
        <f>SUM(I13:I17)/5</f>
        <v>59.266666666666666</v>
      </c>
    </row>
    <row r="20" spans="1:10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0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0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0" s="42" customFormat="1" ht="22.5" x14ac:dyDescent="0.2">
      <c r="A23" s="28"/>
      <c r="B23" s="80" t="s">
        <v>59</v>
      </c>
      <c r="C23" s="29">
        <v>2</v>
      </c>
      <c r="D23" s="28"/>
      <c r="E23" s="28"/>
      <c r="F23" s="30"/>
      <c r="G23" s="28"/>
      <c r="H23" s="28"/>
      <c r="I23" s="21" t="s">
        <v>10</v>
      </c>
      <c r="J23" s="28"/>
    </row>
    <row r="24" spans="1:10" s="47" customFormat="1" x14ac:dyDescent="0.2">
      <c r="A24" s="26" t="s">
        <v>11</v>
      </c>
      <c r="B24" s="25" t="s">
        <v>12</v>
      </c>
      <c r="C24" s="15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0" s="42" customFormat="1" ht="22.5" x14ac:dyDescent="0.2">
      <c r="A25" s="36" t="s">
        <v>18</v>
      </c>
      <c r="B25" s="79" t="s">
        <v>62</v>
      </c>
      <c r="C25" s="37">
        <v>2</v>
      </c>
      <c r="D25" s="38">
        <v>300</v>
      </c>
      <c r="E25" s="38">
        <v>2</v>
      </c>
      <c r="F25" s="39">
        <f>IF(E25=0,0,ROUNDDOWN(D25/E25,3))</f>
        <v>150</v>
      </c>
      <c r="G25" s="38" t="s">
        <v>87</v>
      </c>
      <c r="H25" s="40"/>
      <c r="I25" s="41">
        <f>D25/300*100</f>
        <v>100</v>
      </c>
    </row>
    <row r="26" spans="1:10" s="42" customFormat="1" ht="22.5" x14ac:dyDescent="0.2">
      <c r="A26" s="36" t="s">
        <v>19</v>
      </c>
      <c r="B26" s="79" t="s">
        <v>61</v>
      </c>
      <c r="C26" s="10">
        <v>0</v>
      </c>
      <c r="D26" s="38">
        <v>60</v>
      </c>
      <c r="E26" s="38">
        <v>15</v>
      </c>
      <c r="F26" s="39">
        <f>IF(E26=0,0,ROUNDDOWN(D26/E26,3))</f>
        <v>4</v>
      </c>
      <c r="G26" s="38">
        <v>24</v>
      </c>
      <c r="H26" s="40"/>
      <c r="I26" s="41">
        <f>D26/200*100</f>
        <v>30</v>
      </c>
    </row>
    <row r="27" spans="1:10" s="42" customFormat="1" ht="22.5" x14ac:dyDescent="0.2">
      <c r="A27" s="36" t="s">
        <v>25</v>
      </c>
      <c r="B27" s="79" t="s">
        <v>64</v>
      </c>
      <c r="C27" s="10">
        <v>2</v>
      </c>
      <c r="D27" s="82">
        <v>146</v>
      </c>
      <c r="E27" s="82">
        <v>20</v>
      </c>
      <c r="F27" s="39">
        <f>IF(E27=0,0,ROUNDDOWN(D27/E27,3))</f>
        <v>7.3</v>
      </c>
      <c r="G27" s="82">
        <v>37</v>
      </c>
      <c r="H27" s="40"/>
      <c r="I27" s="41">
        <f>D27/150*100</f>
        <v>97.333333333333343</v>
      </c>
    </row>
    <row r="28" spans="1:10" s="42" customFormat="1" ht="22.5" x14ac:dyDescent="0.2">
      <c r="A28" s="36" t="s">
        <v>20</v>
      </c>
      <c r="B28" s="79" t="s">
        <v>71</v>
      </c>
      <c r="C28" s="10">
        <v>0</v>
      </c>
      <c r="D28" s="38">
        <v>61</v>
      </c>
      <c r="E28" s="56">
        <v>40</v>
      </c>
      <c r="F28" s="39">
        <f>IF(E28=0,0,ROUNDDOWN(D28/E28,3))</f>
        <v>1.5249999999999999</v>
      </c>
      <c r="G28" s="38">
        <v>8</v>
      </c>
      <c r="H28" s="40"/>
      <c r="I28" s="41">
        <f>D28/120*100</f>
        <v>50.833333333333329</v>
      </c>
    </row>
    <row r="29" spans="1:10" s="42" customFormat="1" ht="22.5" x14ac:dyDescent="0.2">
      <c r="A29" s="36" t="s">
        <v>21</v>
      </c>
      <c r="B29" s="79" t="s">
        <v>72</v>
      </c>
      <c r="C29" s="10">
        <v>2</v>
      </c>
      <c r="D29" s="38">
        <v>40</v>
      </c>
      <c r="E29" s="56">
        <v>23</v>
      </c>
      <c r="F29" s="39">
        <f>IF(E29=0,0,ROUNDDOWN(D29/E29,3))</f>
        <v>1.7390000000000001</v>
      </c>
      <c r="G29" s="38">
        <v>9</v>
      </c>
      <c r="H29" s="40"/>
      <c r="I29" s="41">
        <f>D29/40*100</f>
        <v>100</v>
      </c>
    </row>
    <row r="30" spans="1:10" s="42" customFormat="1" ht="22.5" x14ac:dyDescent="0.2">
      <c r="A30" s="43"/>
      <c r="B30" s="81"/>
      <c r="C30" s="10"/>
      <c r="D30" s="38"/>
      <c r="E30" s="38"/>
      <c r="F30" s="39"/>
      <c r="G30" s="38"/>
      <c r="H30" s="40"/>
      <c r="I30" s="41"/>
    </row>
    <row r="31" spans="1:10" s="5" customFormat="1" ht="22.5" x14ac:dyDescent="0.2">
      <c r="A31" s="11"/>
      <c r="B31" s="44" t="s">
        <v>22</v>
      </c>
      <c r="C31" s="37">
        <f>SUM(C25:C30)</f>
        <v>6</v>
      </c>
      <c r="D31" s="478" t="str">
        <f>ROUNDDOWN(I31,2)&amp;" %"</f>
        <v>75,63 %</v>
      </c>
      <c r="E31" s="479"/>
      <c r="F31" s="479"/>
      <c r="G31" s="480"/>
      <c r="H31" s="40"/>
      <c r="I31" s="41">
        <f>SUM(I25:I29)/5</f>
        <v>75.63333333333334</v>
      </c>
    </row>
    <row r="32" spans="1:10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A36" s="49" t="s">
        <v>23</v>
      </c>
      <c r="E36" s="50" t="s">
        <v>23</v>
      </c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A6:B6"/>
    <mergeCell ref="A7:B7"/>
    <mergeCell ref="D19:G19"/>
    <mergeCell ref="D31:G31"/>
    <mergeCell ref="F7:G7"/>
    <mergeCell ref="C6:E6"/>
    <mergeCell ref="C7:E7"/>
  </mergeCells>
  <phoneticPr fontId="2" type="noConversion"/>
  <conditionalFormatting sqref="C11 C23">
    <cfRule type="cellIs" dxfId="33" priority="1" stopIfTrue="1" operator="equal">
      <formula>2</formula>
    </cfRule>
    <cfRule type="cellIs" dxfId="32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 horizontalDpi="300" verticalDpi="4294967292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/>
  <dimension ref="A1:Q42"/>
  <sheetViews>
    <sheetView zoomScale="75" workbookViewId="0">
      <selection activeCell="B25" sqref="B25:B29"/>
    </sheetView>
  </sheetViews>
  <sheetFormatPr baseColWidth="10" defaultColWidth="8" defaultRowHeight="15" x14ac:dyDescent="0.2"/>
  <cols>
    <col min="1" max="1" width="13.8984375" style="49" bestFit="1" customWidth="1"/>
    <col min="2" max="2" width="23.3984375" style="49" customWidth="1"/>
    <col min="3" max="3" width="4.3984375" style="49" customWidth="1"/>
    <col min="4" max="4" width="6" style="49" customWidth="1"/>
    <col min="5" max="5" width="6" style="52" customWidth="1"/>
    <col min="6" max="6" width="9.699218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17" s="2" customFormat="1" x14ac:dyDescent="0.2">
      <c r="A1" s="1"/>
      <c r="E1" s="3"/>
      <c r="I1" s="3"/>
    </row>
    <row r="2" spans="1:17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17" s="12" customFormat="1" ht="22.5" x14ac:dyDescent="0.2">
      <c r="A3" s="10" t="s">
        <v>2</v>
      </c>
      <c r="B3" s="5" t="s">
        <v>3</v>
      </c>
      <c r="E3" s="13"/>
      <c r="G3" s="12">
        <v>6</v>
      </c>
      <c r="I3" s="9"/>
    </row>
    <row r="4" spans="1:17" s="12" customFormat="1" ht="17.25" customHeight="1" x14ac:dyDescent="0.2">
      <c r="A4" s="14"/>
      <c r="B4" s="5"/>
      <c r="E4" s="13"/>
      <c r="I4" s="9"/>
    </row>
    <row r="5" spans="1:17" s="12" customFormat="1" ht="18" x14ac:dyDescent="0.2">
      <c r="E5" s="13"/>
      <c r="I5" s="9"/>
    </row>
    <row r="6" spans="1:17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17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41594</v>
      </c>
      <c r="G7" s="485"/>
      <c r="H7" s="20"/>
      <c r="I7" s="21"/>
    </row>
    <row r="8" spans="1:17" s="23" customFormat="1" ht="20.100000000000001" customHeight="1" x14ac:dyDescent="0.2">
      <c r="E8" s="21"/>
      <c r="I8" s="21"/>
    </row>
    <row r="9" spans="1:17" s="23" customFormat="1" ht="20.100000000000001" customHeight="1" x14ac:dyDescent="0.2">
      <c r="E9" s="21"/>
      <c r="I9" s="21"/>
    </row>
    <row r="10" spans="1:17" s="19" customFormat="1" x14ac:dyDescent="0.2">
      <c r="B10" s="25" t="s">
        <v>8</v>
      </c>
      <c r="C10" s="26" t="s">
        <v>9</v>
      </c>
      <c r="F10" s="27"/>
      <c r="I10" s="18"/>
    </row>
    <row r="11" spans="1:17" s="28" customFormat="1" ht="22.5" x14ac:dyDescent="0.2">
      <c r="B11" s="59" t="s">
        <v>47</v>
      </c>
      <c r="C11" s="29">
        <v>2</v>
      </c>
      <c r="F11" s="30"/>
      <c r="I11" s="21" t="s">
        <v>10</v>
      </c>
      <c r="N11" s="22"/>
      <c r="O11" s="22"/>
    </row>
    <row r="12" spans="1:17" s="35" customFormat="1" x14ac:dyDescent="0.2">
      <c r="A12" s="26" t="s">
        <v>11</v>
      </c>
      <c r="B12" s="25" t="s">
        <v>12</v>
      </c>
      <c r="C12" s="57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  <c r="M12" s="33"/>
      <c r="N12" s="17"/>
      <c r="O12" s="17"/>
      <c r="P12" s="33"/>
      <c r="Q12" s="33"/>
    </row>
    <row r="13" spans="1:17" s="42" customFormat="1" ht="22.5" x14ac:dyDescent="0.2">
      <c r="A13" s="36" t="s">
        <v>18</v>
      </c>
      <c r="B13" s="58" t="s">
        <v>63</v>
      </c>
      <c r="C13" s="37">
        <v>2</v>
      </c>
      <c r="D13" s="61">
        <v>232</v>
      </c>
      <c r="E13" s="61">
        <v>20</v>
      </c>
      <c r="F13" s="39">
        <f>IF(E13=0,0,ROUNDDOWN(D13/E13,3))</f>
        <v>11.6</v>
      </c>
      <c r="G13" s="61">
        <v>128</v>
      </c>
      <c r="H13" s="40"/>
      <c r="I13" s="41">
        <f>D13/300*100</f>
        <v>77.333333333333329</v>
      </c>
      <c r="M13" s="53"/>
      <c r="N13" s="55"/>
      <c r="O13" s="55"/>
      <c r="P13" s="53"/>
      <c r="Q13" s="53"/>
    </row>
    <row r="14" spans="1:17" s="42" customFormat="1" ht="22.5" x14ac:dyDescent="0.2">
      <c r="A14" s="36" t="s">
        <v>19</v>
      </c>
      <c r="B14" s="79" t="s">
        <v>53</v>
      </c>
      <c r="C14" s="10">
        <v>2</v>
      </c>
      <c r="D14" s="61">
        <v>200</v>
      </c>
      <c r="E14" s="61">
        <v>14</v>
      </c>
      <c r="F14" s="39">
        <f>IF(E14=0,0,ROUNDDOWN(D14/E14,3))</f>
        <v>14.285</v>
      </c>
      <c r="G14" s="61">
        <v>96</v>
      </c>
      <c r="H14" s="40"/>
      <c r="I14" s="41">
        <f>D14/200*100</f>
        <v>100</v>
      </c>
      <c r="M14" s="53"/>
      <c r="N14" s="55"/>
      <c r="O14" s="55"/>
      <c r="P14" s="53"/>
      <c r="Q14" s="53"/>
    </row>
    <row r="15" spans="1:17" s="42" customFormat="1" ht="22.5" x14ac:dyDescent="0.2">
      <c r="A15" s="36" t="s">
        <v>25</v>
      </c>
      <c r="B15" s="79" t="s">
        <v>54</v>
      </c>
      <c r="C15" s="10">
        <v>0</v>
      </c>
      <c r="D15" s="61">
        <v>103</v>
      </c>
      <c r="E15" s="61">
        <v>20</v>
      </c>
      <c r="F15" s="39">
        <f>IF(E15=0,0,ROUNDDOWN(D15/E15,3))</f>
        <v>5.15</v>
      </c>
      <c r="G15" s="61">
        <v>33</v>
      </c>
      <c r="H15" s="40"/>
      <c r="I15" s="41">
        <f>D15/150*100</f>
        <v>68.666666666666671</v>
      </c>
      <c r="M15" s="53"/>
      <c r="N15" s="54"/>
      <c r="O15" s="54"/>
      <c r="P15" s="53"/>
      <c r="Q15" s="53"/>
    </row>
    <row r="16" spans="1:17" s="42" customFormat="1" ht="22.5" x14ac:dyDescent="0.2">
      <c r="A16" s="36" t="s">
        <v>20</v>
      </c>
      <c r="B16" s="79" t="s">
        <v>52</v>
      </c>
      <c r="C16" s="10">
        <v>2</v>
      </c>
      <c r="D16" s="61">
        <v>120</v>
      </c>
      <c r="E16" s="61">
        <v>32</v>
      </c>
      <c r="F16" s="39">
        <f>IF(E16=0,0,ROUNDDOWN(D16/E16,3))</f>
        <v>3.75</v>
      </c>
      <c r="G16" s="61">
        <v>17</v>
      </c>
      <c r="H16" s="40"/>
      <c r="I16" s="41">
        <f>D16/120*100</f>
        <v>100</v>
      </c>
      <c r="M16" s="53"/>
      <c r="N16" s="54"/>
      <c r="O16" s="54"/>
      <c r="P16" s="53"/>
      <c r="Q16" s="53"/>
    </row>
    <row r="17" spans="1:17" s="42" customFormat="1" ht="22.5" x14ac:dyDescent="0.2">
      <c r="A17" s="36" t="s">
        <v>21</v>
      </c>
      <c r="B17" s="58" t="s">
        <v>60</v>
      </c>
      <c r="C17" s="10">
        <v>2</v>
      </c>
      <c r="D17" s="61">
        <v>40</v>
      </c>
      <c r="E17" s="61">
        <v>47</v>
      </c>
      <c r="F17" s="39">
        <f>IF(E17=0,0,ROUNDDOWN(D17/E17,3))</f>
        <v>0.85099999999999998</v>
      </c>
      <c r="G17" s="61">
        <v>5</v>
      </c>
      <c r="H17" s="40"/>
      <c r="I17" s="41">
        <f>D17/40*100</f>
        <v>100</v>
      </c>
      <c r="M17" s="53"/>
      <c r="N17" s="55"/>
      <c r="O17" s="55"/>
      <c r="P17" s="53"/>
      <c r="Q17" s="53"/>
    </row>
    <row r="18" spans="1:17" s="42" customFormat="1" ht="22.5" x14ac:dyDescent="0.2">
      <c r="A18" s="60"/>
      <c r="B18" s="60"/>
      <c r="C18" s="10"/>
      <c r="D18" s="61"/>
      <c r="E18" s="61"/>
      <c r="F18" s="39"/>
      <c r="G18" s="61"/>
      <c r="H18" s="40"/>
      <c r="I18" s="41"/>
      <c r="M18" s="53"/>
      <c r="N18" s="53"/>
      <c r="O18" s="53"/>
      <c r="P18" s="53"/>
      <c r="Q18" s="53"/>
    </row>
    <row r="19" spans="1:17" s="42" customFormat="1" ht="22.5" x14ac:dyDescent="0.2">
      <c r="A19" s="11"/>
      <c r="B19" s="44" t="s">
        <v>22</v>
      </c>
      <c r="C19" s="37">
        <f>SUM(C13:C18)</f>
        <v>8</v>
      </c>
      <c r="D19" s="478" t="str">
        <f>ROUNDDOWN(I19,2)&amp;" %"</f>
        <v>89,2 %</v>
      </c>
      <c r="E19" s="479"/>
      <c r="F19" s="479"/>
      <c r="G19" s="480"/>
      <c r="H19" s="40"/>
      <c r="I19" s="41">
        <f>SUM(I13:I17)/5</f>
        <v>89.2</v>
      </c>
      <c r="M19" s="53"/>
      <c r="N19" s="53"/>
      <c r="O19" s="53"/>
      <c r="P19" s="53"/>
      <c r="Q19" s="53"/>
    </row>
    <row r="20" spans="1:17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7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7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7" s="42" customFormat="1" ht="22.5" x14ac:dyDescent="0.2">
      <c r="A23" s="28"/>
      <c r="B23" s="59" t="s">
        <v>65</v>
      </c>
      <c r="C23" s="29">
        <v>0</v>
      </c>
      <c r="D23" s="28"/>
      <c r="E23" s="28"/>
      <c r="F23" s="30"/>
      <c r="G23" s="28"/>
      <c r="H23" s="28"/>
      <c r="I23" s="21" t="s">
        <v>10</v>
      </c>
      <c r="J23" s="28"/>
    </row>
    <row r="24" spans="1:17" s="47" customFormat="1" x14ac:dyDescent="0.2">
      <c r="A24" s="26" t="s">
        <v>11</v>
      </c>
      <c r="B24" s="25" t="s">
        <v>12</v>
      </c>
      <c r="C24" s="57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7" s="42" customFormat="1" ht="22.5" x14ac:dyDescent="0.2">
      <c r="A25" s="36" t="s">
        <v>18</v>
      </c>
      <c r="B25" s="79" t="s">
        <v>66</v>
      </c>
      <c r="C25" s="37">
        <v>0</v>
      </c>
      <c r="D25" s="61">
        <v>106</v>
      </c>
      <c r="E25" s="61">
        <v>20</v>
      </c>
      <c r="F25" s="39">
        <f>IF(E25=0,0,ROUNDDOWN(D25/E25,3))</f>
        <v>5.3</v>
      </c>
      <c r="G25" s="61">
        <v>28</v>
      </c>
      <c r="H25" s="40"/>
      <c r="I25" s="41">
        <f>D25/300*100</f>
        <v>35.333333333333336</v>
      </c>
    </row>
    <row r="26" spans="1:17" s="42" customFormat="1" ht="22.5" x14ac:dyDescent="0.2">
      <c r="A26" s="36" t="s">
        <v>19</v>
      </c>
      <c r="B26" s="79" t="s">
        <v>74</v>
      </c>
      <c r="C26" s="10">
        <v>0</v>
      </c>
      <c r="D26" s="61">
        <v>78</v>
      </c>
      <c r="E26" s="61">
        <v>14</v>
      </c>
      <c r="F26" s="39">
        <f>IF(E26=0,0,ROUNDDOWN(D26/E26,3))</f>
        <v>5.5709999999999997</v>
      </c>
      <c r="G26" s="61">
        <v>29</v>
      </c>
      <c r="H26" s="40"/>
      <c r="I26" s="41">
        <f>D26/200*100</f>
        <v>39</v>
      </c>
    </row>
    <row r="27" spans="1:17" s="42" customFormat="1" ht="22.5" x14ac:dyDescent="0.2">
      <c r="A27" s="36" t="s">
        <v>25</v>
      </c>
      <c r="B27" s="79" t="s">
        <v>75</v>
      </c>
      <c r="C27" s="10">
        <v>2</v>
      </c>
      <c r="D27" s="61">
        <v>128</v>
      </c>
      <c r="E27" s="61">
        <v>20</v>
      </c>
      <c r="F27" s="39">
        <f>IF(E27=0,0,ROUNDDOWN(D27/E27,3))</f>
        <v>6.4</v>
      </c>
      <c r="G27" s="61">
        <v>21</v>
      </c>
      <c r="H27" s="40"/>
      <c r="I27" s="41">
        <f>D27/150*100</f>
        <v>85.333333333333343</v>
      </c>
    </row>
    <row r="28" spans="1:17" s="42" customFormat="1" ht="22.5" x14ac:dyDescent="0.2">
      <c r="A28" s="36" t="s">
        <v>20</v>
      </c>
      <c r="B28" s="79" t="s">
        <v>67</v>
      </c>
      <c r="C28" s="10">
        <v>0</v>
      </c>
      <c r="D28" s="61">
        <v>79</v>
      </c>
      <c r="E28" s="61">
        <v>32</v>
      </c>
      <c r="F28" s="39">
        <f>IF(E28=0,0,ROUNDDOWN(D28/E28,3))</f>
        <v>2.468</v>
      </c>
      <c r="G28" s="61">
        <v>15</v>
      </c>
      <c r="H28" s="40"/>
      <c r="I28" s="41">
        <f>D28/120*100</f>
        <v>65.833333333333329</v>
      </c>
    </row>
    <row r="29" spans="1:17" s="42" customFormat="1" ht="22.5" x14ac:dyDescent="0.2">
      <c r="A29" s="36" t="s">
        <v>21</v>
      </c>
      <c r="B29" s="79" t="s">
        <v>76</v>
      </c>
      <c r="C29" s="10">
        <v>0</v>
      </c>
      <c r="D29" s="61">
        <v>23</v>
      </c>
      <c r="E29" s="61">
        <v>47</v>
      </c>
      <c r="F29" s="39">
        <f>IF(E29=0,0,ROUNDDOWN(D29/E29,3))</f>
        <v>0.48899999999999999</v>
      </c>
      <c r="G29" s="61">
        <v>2</v>
      </c>
      <c r="H29" s="40"/>
      <c r="I29" s="41">
        <f>D29/40*100</f>
        <v>57.499999999999993</v>
      </c>
    </row>
    <row r="30" spans="1:17" s="42" customFormat="1" ht="22.5" x14ac:dyDescent="0.2">
      <c r="A30" s="60"/>
      <c r="B30" s="60"/>
      <c r="C30" s="10"/>
      <c r="D30" s="61"/>
      <c r="E30" s="61"/>
      <c r="F30" s="39"/>
      <c r="G30" s="61"/>
      <c r="H30" s="40"/>
      <c r="I30" s="41"/>
    </row>
    <row r="31" spans="1:17" s="5" customFormat="1" ht="22.5" x14ac:dyDescent="0.2">
      <c r="A31" s="11"/>
      <c r="B31" s="44" t="s">
        <v>22</v>
      </c>
      <c r="C31" s="37">
        <f>SUM(C25:C30)</f>
        <v>2</v>
      </c>
      <c r="D31" s="478" t="str">
        <f>ROUNDDOWN(I31,2)&amp;" %"</f>
        <v>56,6 %</v>
      </c>
      <c r="E31" s="479"/>
      <c r="F31" s="479"/>
      <c r="G31" s="480"/>
      <c r="H31" s="40"/>
      <c r="I31" s="41">
        <f>SUM(I25:I29)/5</f>
        <v>56.6</v>
      </c>
    </row>
    <row r="32" spans="1:17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E36" s="50"/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D19:G19"/>
    <mergeCell ref="A6:B6"/>
    <mergeCell ref="C6:E6"/>
    <mergeCell ref="A7:B7"/>
    <mergeCell ref="C7:E7"/>
    <mergeCell ref="F7:G7"/>
  </mergeCells>
  <phoneticPr fontId="9" type="noConversion"/>
  <conditionalFormatting sqref="C11 C23">
    <cfRule type="cellIs" dxfId="31" priority="1" stopIfTrue="1" operator="equal">
      <formula>2</formula>
    </cfRule>
    <cfRule type="cellIs" dxfId="30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5" workbookViewId="0">
      <selection activeCell="I10" sqref="I10:I31"/>
    </sheetView>
  </sheetViews>
  <sheetFormatPr baseColWidth="10" defaultColWidth="8" defaultRowHeight="15" x14ac:dyDescent="0.2"/>
  <cols>
    <col min="1" max="1" width="14.8984375" style="49" bestFit="1" customWidth="1"/>
    <col min="2" max="2" width="25.09765625" style="49" customWidth="1"/>
    <col min="3" max="3" width="4.296875" style="49" customWidth="1"/>
    <col min="4" max="4" width="6.09765625" style="49" customWidth="1"/>
    <col min="5" max="5" width="6.8984375" style="52" customWidth="1"/>
    <col min="6" max="6" width="9" style="49" customWidth="1"/>
    <col min="7" max="7" width="8.59765625" style="49" bestFit="1" customWidth="1"/>
    <col min="8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9" s="2" customFormat="1" x14ac:dyDescent="0.2">
      <c r="A1" s="1"/>
      <c r="E1" s="3"/>
      <c r="I1" s="3"/>
    </row>
    <row r="2" spans="1:9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9" s="12" customFormat="1" ht="22.5" x14ac:dyDescent="0.2">
      <c r="A3" s="10" t="s">
        <v>2</v>
      </c>
      <c r="B3" s="5" t="s">
        <v>3</v>
      </c>
      <c r="E3" s="13"/>
      <c r="G3" s="12">
        <v>7</v>
      </c>
      <c r="I3" s="9"/>
    </row>
    <row r="4" spans="1:9" s="12" customFormat="1" ht="17.25" customHeight="1" x14ac:dyDescent="0.2">
      <c r="A4" s="14"/>
      <c r="B4" s="5"/>
      <c r="E4" s="13"/>
      <c r="I4" s="9"/>
    </row>
    <row r="5" spans="1:9" s="12" customFormat="1" ht="18" x14ac:dyDescent="0.2">
      <c r="E5" s="13"/>
      <c r="I5" s="9"/>
    </row>
    <row r="6" spans="1:9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9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41594</v>
      </c>
      <c r="G7" s="485"/>
      <c r="H7" s="20"/>
      <c r="I7" s="21"/>
    </row>
    <row r="8" spans="1:9" s="23" customFormat="1" ht="20.100000000000001" customHeight="1" x14ac:dyDescent="0.2">
      <c r="E8" s="21"/>
      <c r="I8" s="21"/>
    </row>
    <row r="9" spans="1:9" s="23" customFormat="1" ht="20.100000000000001" customHeight="1" x14ac:dyDescent="0.2">
      <c r="E9" s="21"/>
      <c r="I9" s="21"/>
    </row>
    <row r="10" spans="1:9" s="19" customFormat="1" x14ac:dyDescent="0.2">
      <c r="B10" s="25" t="s">
        <v>8</v>
      </c>
      <c r="C10" s="26" t="s">
        <v>9</v>
      </c>
      <c r="F10" s="27"/>
      <c r="I10" s="18"/>
    </row>
    <row r="11" spans="1:9" s="28" customFormat="1" ht="22.5" x14ac:dyDescent="0.2">
      <c r="B11" s="68" t="s">
        <v>26</v>
      </c>
      <c r="C11" s="29">
        <v>0</v>
      </c>
      <c r="F11" s="30"/>
      <c r="I11" s="21" t="s">
        <v>10</v>
      </c>
    </row>
    <row r="12" spans="1:9" s="35" customFormat="1" x14ac:dyDescent="0.2">
      <c r="A12" s="26" t="s">
        <v>11</v>
      </c>
      <c r="B12" s="25" t="s">
        <v>12</v>
      </c>
      <c r="C12" s="66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</row>
    <row r="13" spans="1:9" s="42" customFormat="1" ht="22.5" x14ac:dyDescent="0.2">
      <c r="A13" s="36" t="s">
        <v>18</v>
      </c>
      <c r="B13" s="67" t="s">
        <v>27</v>
      </c>
      <c r="C13" s="37">
        <v>2</v>
      </c>
      <c r="D13" s="70">
        <v>300</v>
      </c>
      <c r="E13" s="70">
        <v>11</v>
      </c>
      <c r="F13" s="39">
        <f>IF(E13=0,0,ROUNDDOWN(D13/E13,3))</f>
        <v>27.271999999999998</v>
      </c>
      <c r="G13" s="70">
        <v>154</v>
      </c>
      <c r="H13" s="40"/>
      <c r="I13" s="41">
        <f>D13/300*100</f>
        <v>100</v>
      </c>
    </row>
    <row r="14" spans="1:9" s="42" customFormat="1" ht="22.5" x14ac:dyDescent="0.2">
      <c r="A14" s="36" t="s">
        <v>19</v>
      </c>
      <c r="B14" s="67" t="s">
        <v>28</v>
      </c>
      <c r="C14" s="10">
        <v>0</v>
      </c>
      <c r="D14" s="70">
        <v>175</v>
      </c>
      <c r="E14" s="70">
        <v>13</v>
      </c>
      <c r="F14" s="39">
        <f>IF(E14=0,0,ROUNDDOWN(D14/E14,3))</f>
        <v>13.461</v>
      </c>
      <c r="G14" s="70">
        <v>73</v>
      </c>
      <c r="H14" s="40"/>
      <c r="I14" s="41">
        <f>D14/200*100</f>
        <v>87.5</v>
      </c>
    </row>
    <row r="15" spans="1:9" s="42" customFormat="1" ht="22.5" x14ac:dyDescent="0.2">
      <c r="A15" s="36" t="s">
        <v>25</v>
      </c>
      <c r="B15" s="67" t="s">
        <v>29</v>
      </c>
      <c r="C15" s="10">
        <v>0</v>
      </c>
      <c r="D15" s="70">
        <v>100</v>
      </c>
      <c r="E15" s="70">
        <v>20</v>
      </c>
      <c r="F15" s="39">
        <f>IF(E15=0,0,ROUNDDOWN(D15/E15,3))</f>
        <v>5</v>
      </c>
      <c r="G15" s="70">
        <v>24</v>
      </c>
      <c r="H15" s="40"/>
      <c r="I15" s="41">
        <f>D15/150*100</f>
        <v>66.666666666666657</v>
      </c>
    </row>
    <row r="16" spans="1:9" s="42" customFormat="1" ht="22.5" x14ac:dyDescent="0.2">
      <c r="A16" s="36" t="s">
        <v>20</v>
      </c>
      <c r="B16" s="67" t="s">
        <v>30</v>
      </c>
      <c r="C16" s="10">
        <v>2</v>
      </c>
      <c r="D16" s="82">
        <v>120</v>
      </c>
      <c r="E16" s="82">
        <v>12</v>
      </c>
      <c r="F16" s="39">
        <f>IF(E16=0,0,ROUNDDOWN(D16/E16,3))</f>
        <v>10</v>
      </c>
      <c r="G16" s="82">
        <v>45</v>
      </c>
      <c r="H16" s="40"/>
      <c r="I16" s="41">
        <f>D16/120*100</f>
        <v>100</v>
      </c>
    </row>
    <row r="17" spans="1:10" s="42" customFormat="1" ht="22.5" x14ac:dyDescent="0.2">
      <c r="A17" s="36" t="s">
        <v>21</v>
      </c>
      <c r="B17" s="67" t="s">
        <v>31</v>
      </c>
      <c r="C17" s="10">
        <v>0</v>
      </c>
      <c r="D17" s="70">
        <v>32</v>
      </c>
      <c r="E17" s="70">
        <v>50</v>
      </c>
      <c r="F17" s="39">
        <f>IF(E17=0,0,ROUNDDOWN(D17/E17,3))</f>
        <v>0.64</v>
      </c>
      <c r="G17" s="70">
        <v>4</v>
      </c>
      <c r="H17" s="40"/>
      <c r="I17" s="41">
        <f>D17/40*100</f>
        <v>80</v>
      </c>
    </row>
    <row r="18" spans="1:10" s="42" customFormat="1" ht="22.5" x14ac:dyDescent="0.2">
      <c r="A18" s="69"/>
      <c r="B18" s="69"/>
      <c r="C18" s="10"/>
      <c r="D18" s="70"/>
      <c r="E18" s="70"/>
      <c r="F18" s="39"/>
      <c r="G18" s="70"/>
      <c r="H18" s="40"/>
      <c r="I18" s="41"/>
    </row>
    <row r="19" spans="1:10" s="42" customFormat="1" ht="22.5" x14ac:dyDescent="0.2">
      <c r="A19" s="11"/>
      <c r="B19" s="44" t="s">
        <v>22</v>
      </c>
      <c r="C19" s="37">
        <f>SUM(C13:C18)</f>
        <v>4</v>
      </c>
      <c r="D19" s="478" t="str">
        <f>ROUNDDOWN(I19,2)&amp;" %"</f>
        <v>86,83 %</v>
      </c>
      <c r="E19" s="479"/>
      <c r="F19" s="479"/>
      <c r="G19" s="480"/>
      <c r="H19" s="40"/>
      <c r="I19" s="41">
        <f>SUM(I13:I17)/5</f>
        <v>86.833333333333329</v>
      </c>
    </row>
    <row r="20" spans="1:10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0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0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0" s="42" customFormat="1" ht="22.5" x14ac:dyDescent="0.2">
      <c r="A23" s="28"/>
      <c r="B23" s="80" t="s">
        <v>48</v>
      </c>
      <c r="C23" s="29">
        <v>2</v>
      </c>
      <c r="D23" s="28"/>
      <c r="E23" s="28"/>
      <c r="F23" s="30"/>
      <c r="G23" s="28"/>
      <c r="H23" s="28"/>
      <c r="I23" s="21" t="s">
        <v>10</v>
      </c>
      <c r="J23" s="28"/>
    </row>
    <row r="24" spans="1:10" s="47" customFormat="1" x14ac:dyDescent="0.2">
      <c r="A24" s="26" t="s">
        <v>11</v>
      </c>
      <c r="B24" s="25" t="s">
        <v>12</v>
      </c>
      <c r="C24" s="66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0" s="42" customFormat="1" ht="22.5" x14ac:dyDescent="0.2">
      <c r="A25" s="36" t="s">
        <v>18</v>
      </c>
      <c r="B25" s="79" t="s">
        <v>58</v>
      </c>
      <c r="C25" s="37">
        <v>0</v>
      </c>
      <c r="D25" s="70">
        <v>77</v>
      </c>
      <c r="E25" s="70">
        <v>11</v>
      </c>
      <c r="F25" s="39">
        <f>IF(E25=0,0,ROUNDDOWN(D25/E25,3))</f>
        <v>7</v>
      </c>
      <c r="G25" s="70">
        <v>18</v>
      </c>
      <c r="H25" s="40"/>
      <c r="I25" s="41">
        <f>D25/300*100</f>
        <v>25.666666666666664</v>
      </c>
    </row>
    <row r="26" spans="1:10" s="42" customFormat="1" ht="22.5" x14ac:dyDescent="0.2">
      <c r="A26" s="36" t="s">
        <v>19</v>
      </c>
      <c r="B26" s="79" t="s">
        <v>55</v>
      </c>
      <c r="C26" s="10">
        <v>2</v>
      </c>
      <c r="D26" s="70">
        <v>200</v>
      </c>
      <c r="E26" s="70">
        <v>13</v>
      </c>
      <c r="F26" s="39">
        <f>IF(E26=0,0,ROUNDDOWN(D26/E26,3))</f>
        <v>15.384</v>
      </c>
      <c r="G26" s="70">
        <v>31</v>
      </c>
      <c r="H26" s="40"/>
      <c r="I26" s="41">
        <f>D26/200*100</f>
        <v>100</v>
      </c>
    </row>
    <row r="27" spans="1:10" s="42" customFormat="1" ht="22.5" x14ac:dyDescent="0.2">
      <c r="A27" s="36" t="s">
        <v>25</v>
      </c>
      <c r="B27" s="79" t="s">
        <v>68</v>
      </c>
      <c r="C27" s="10">
        <v>2</v>
      </c>
      <c r="D27" s="70">
        <v>124</v>
      </c>
      <c r="E27" s="70">
        <v>20</v>
      </c>
      <c r="F27" s="39">
        <f>IF(E27=0,0,ROUNDDOWN(D27/E27,3))</f>
        <v>6.2</v>
      </c>
      <c r="G27" s="70">
        <v>26</v>
      </c>
      <c r="H27" s="40"/>
      <c r="I27" s="41">
        <f>D27/150*100</f>
        <v>82.666666666666671</v>
      </c>
    </row>
    <row r="28" spans="1:10" s="42" customFormat="1" ht="22.5" x14ac:dyDescent="0.2">
      <c r="A28" s="36" t="s">
        <v>20</v>
      </c>
      <c r="B28" s="79" t="s">
        <v>56</v>
      </c>
      <c r="C28" s="10">
        <v>0</v>
      </c>
      <c r="D28" s="82">
        <v>39</v>
      </c>
      <c r="E28" s="82">
        <v>12</v>
      </c>
      <c r="F28" s="39">
        <f>IF(E28=0,0,ROUNDDOWN(D28/E28,3))</f>
        <v>3.25</v>
      </c>
      <c r="G28" s="82">
        <v>17</v>
      </c>
      <c r="H28" s="40"/>
      <c r="I28" s="41">
        <f>D28/120*100</f>
        <v>32.5</v>
      </c>
    </row>
    <row r="29" spans="1:10" s="42" customFormat="1" ht="22.5" x14ac:dyDescent="0.2">
      <c r="A29" s="36" t="s">
        <v>21</v>
      </c>
      <c r="B29" s="79" t="s">
        <v>73</v>
      </c>
      <c r="C29" s="10">
        <v>2</v>
      </c>
      <c r="D29" s="70">
        <v>36</v>
      </c>
      <c r="E29" s="70">
        <v>50</v>
      </c>
      <c r="F29" s="39">
        <f>IF(E29=0,0,ROUNDDOWN(D29/E29,3))</f>
        <v>0.72</v>
      </c>
      <c r="G29" s="70">
        <v>3</v>
      </c>
      <c r="H29" s="40"/>
      <c r="I29" s="41">
        <f>D29/40*100</f>
        <v>90</v>
      </c>
    </row>
    <row r="30" spans="1:10" s="42" customFormat="1" ht="22.5" x14ac:dyDescent="0.2">
      <c r="A30" s="69"/>
      <c r="B30" s="69"/>
      <c r="C30" s="10"/>
      <c r="D30" s="70"/>
      <c r="E30" s="70"/>
      <c r="F30" s="39"/>
      <c r="G30" s="70"/>
      <c r="H30" s="40"/>
      <c r="I30" s="41"/>
    </row>
    <row r="31" spans="1:10" s="5" customFormat="1" ht="22.5" x14ac:dyDescent="0.2">
      <c r="A31" s="11"/>
      <c r="B31" s="44" t="s">
        <v>22</v>
      </c>
      <c r="C31" s="37">
        <f>SUM(C25:C30)</f>
        <v>6</v>
      </c>
      <c r="D31" s="478" t="str">
        <f>ROUNDDOWN(I31,2)&amp;" %"</f>
        <v>66,16 %</v>
      </c>
      <c r="E31" s="479"/>
      <c r="F31" s="479"/>
      <c r="G31" s="480"/>
      <c r="H31" s="40"/>
      <c r="I31" s="41">
        <f>SUM(I25:I29)/5</f>
        <v>66.166666666666657</v>
      </c>
    </row>
    <row r="32" spans="1:10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ht="18" x14ac:dyDescent="0.2">
      <c r="A33" s="486"/>
      <c r="B33" s="486"/>
      <c r="C33" s="486"/>
      <c r="D33" s="486"/>
      <c r="E33" s="486"/>
      <c r="F33" s="486"/>
      <c r="G33" s="486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A36" s="49" t="s">
        <v>23</v>
      </c>
      <c r="E36" s="50" t="s">
        <v>23</v>
      </c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8">
    <mergeCell ref="A33:G33"/>
    <mergeCell ref="D31:G31"/>
    <mergeCell ref="D19:G19"/>
    <mergeCell ref="A6:B6"/>
    <mergeCell ref="C6:E6"/>
    <mergeCell ref="A7:B7"/>
    <mergeCell ref="C7:E7"/>
    <mergeCell ref="F7:G7"/>
  </mergeCells>
  <phoneticPr fontId="9" type="noConversion"/>
  <conditionalFormatting sqref="C11 C23">
    <cfRule type="cellIs" dxfId="29" priority="1" stopIfTrue="1" operator="equal">
      <formula>2</formula>
    </cfRule>
    <cfRule type="cellIs" dxfId="28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A10" sqref="A10:I31"/>
    </sheetView>
  </sheetViews>
  <sheetFormatPr baseColWidth="10" defaultColWidth="8" defaultRowHeight="15" x14ac:dyDescent="0.2"/>
  <cols>
    <col min="1" max="1" width="13.8984375" style="49" bestFit="1" customWidth="1"/>
    <col min="2" max="2" width="23" style="49" customWidth="1"/>
    <col min="3" max="3" width="4.3984375" style="49" customWidth="1"/>
    <col min="4" max="4" width="6" style="49" customWidth="1"/>
    <col min="5" max="5" width="6" style="52" customWidth="1"/>
    <col min="6" max="6" width="11.89843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17" s="2" customFormat="1" x14ac:dyDescent="0.2">
      <c r="A1" s="1"/>
      <c r="E1" s="3"/>
      <c r="I1" s="3"/>
    </row>
    <row r="2" spans="1:17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17" s="12" customFormat="1" ht="22.5" x14ac:dyDescent="0.2">
      <c r="A3" s="10" t="s">
        <v>2</v>
      </c>
      <c r="B3" s="5" t="s">
        <v>3</v>
      </c>
      <c r="E3" s="13"/>
      <c r="G3" s="12">
        <v>8</v>
      </c>
      <c r="I3" s="9"/>
    </row>
    <row r="4" spans="1:17" s="12" customFormat="1" ht="17.25" customHeight="1" x14ac:dyDescent="0.2">
      <c r="A4" s="14"/>
      <c r="B4" s="5"/>
      <c r="E4" s="13"/>
      <c r="I4" s="9"/>
    </row>
    <row r="5" spans="1:17" s="12" customFormat="1" ht="18" x14ac:dyDescent="0.2">
      <c r="E5" s="13"/>
      <c r="I5" s="9"/>
    </row>
    <row r="6" spans="1:17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17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41595</v>
      </c>
      <c r="G7" s="485"/>
      <c r="H7" s="20"/>
      <c r="I7" s="21"/>
    </row>
    <row r="8" spans="1:17" s="23" customFormat="1" ht="20.100000000000001" customHeight="1" x14ac:dyDescent="0.2">
      <c r="E8" s="21"/>
      <c r="I8" s="21"/>
    </row>
    <row r="9" spans="1:17" s="23" customFormat="1" ht="20.100000000000001" customHeight="1" x14ac:dyDescent="0.2">
      <c r="E9" s="21"/>
      <c r="I9" s="21"/>
    </row>
    <row r="10" spans="1:17" s="19" customFormat="1" x14ac:dyDescent="0.2">
      <c r="B10" s="25" t="s">
        <v>8</v>
      </c>
      <c r="C10" s="26" t="s">
        <v>9</v>
      </c>
      <c r="F10" s="27"/>
      <c r="I10" s="18"/>
    </row>
    <row r="11" spans="1:17" s="28" customFormat="1" ht="22.5" x14ac:dyDescent="0.2">
      <c r="B11" s="80" t="s">
        <v>48</v>
      </c>
      <c r="C11" s="29">
        <v>2</v>
      </c>
      <c r="F11" s="30"/>
      <c r="I11" s="21" t="s">
        <v>10</v>
      </c>
      <c r="N11" s="22"/>
      <c r="O11" s="22"/>
    </row>
    <row r="12" spans="1:17" s="35" customFormat="1" x14ac:dyDescent="0.2">
      <c r="A12" s="26" t="s">
        <v>11</v>
      </c>
      <c r="B12" s="25" t="s">
        <v>12</v>
      </c>
      <c r="C12" s="71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  <c r="M12" s="33"/>
      <c r="N12" s="17"/>
      <c r="O12" s="17"/>
      <c r="P12" s="33"/>
      <c r="Q12" s="33"/>
    </row>
    <row r="13" spans="1:17" s="42" customFormat="1" ht="22.5" x14ac:dyDescent="0.2">
      <c r="A13" s="36" t="s">
        <v>18</v>
      </c>
      <c r="B13" s="79" t="s">
        <v>58</v>
      </c>
      <c r="C13" s="10">
        <v>0</v>
      </c>
      <c r="D13" s="75">
        <v>52</v>
      </c>
      <c r="E13" s="75">
        <v>20</v>
      </c>
      <c r="F13" s="39">
        <f>IF(E13=0,0,ROUNDDOWN(D13/E13,3))</f>
        <v>2.6</v>
      </c>
      <c r="G13" s="75">
        <v>20</v>
      </c>
      <c r="H13" s="40"/>
      <c r="I13" s="41">
        <f>D13/300*100</f>
        <v>17.333333333333336</v>
      </c>
      <c r="M13" s="53"/>
      <c r="N13" s="55"/>
      <c r="O13" s="55"/>
      <c r="P13" s="53"/>
      <c r="Q13" s="53"/>
    </row>
    <row r="14" spans="1:17" s="42" customFormat="1" ht="22.5" x14ac:dyDescent="0.2">
      <c r="A14" s="36" t="s">
        <v>19</v>
      </c>
      <c r="B14" s="79" t="s">
        <v>55</v>
      </c>
      <c r="C14" s="10">
        <v>2</v>
      </c>
      <c r="D14" s="75">
        <v>200</v>
      </c>
      <c r="E14" s="75">
        <v>2</v>
      </c>
      <c r="F14" s="39">
        <f>IF(E14=0,0,ROUNDDOWN(D14/E14,3))</f>
        <v>100</v>
      </c>
      <c r="G14" s="75">
        <v>159</v>
      </c>
      <c r="H14" s="40"/>
      <c r="I14" s="41">
        <f>D14/200*100</f>
        <v>100</v>
      </c>
      <c r="M14" s="53"/>
      <c r="N14" s="55"/>
      <c r="O14" s="55"/>
      <c r="P14" s="53"/>
      <c r="Q14" s="53"/>
    </row>
    <row r="15" spans="1:17" s="42" customFormat="1" ht="22.5" x14ac:dyDescent="0.2">
      <c r="A15" s="36" t="s">
        <v>25</v>
      </c>
      <c r="B15" s="79" t="s">
        <v>68</v>
      </c>
      <c r="C15" s="10">
        <v>0</v>
      </c>
      <c r="D15" s="75">
        <v>37</v>
      </c>
      <c r="E15" s="75">
        <v>20</v>
      </c>
      <c r="F15" s="39">
        <f>IF(E15=0,0,ROUNDDOWN(D15/E15,3))</f>
        <v>1.85</v>
      </c>
      <c r="G15" s="75">
        <v>6</v>
      </c>
      <c r="H15" s="40"/>
      <c r="I15" s="41">
        <f>D15/150*100</f>
        <v>24.666666666666668</v>
      </c>
      <c r="M15" s="53"/>
      <c r="N15" s="54"/>
      <c r="O15" s="54"/>
      <c r="P15" s="53"/>
      <c r="Q15" s="53"/>
    </row>
    <row r="16" spans="1:17" s="42" customFormat="1" ht="22.5" x14ac:dyDescent="0.2">
      <c r="A16" s="36" t="s">
        <v>20</v>
      </c>
      <c r="B16" s="79" t="s">
        <v>56</v>
      </c>
      <c r="C16" s="10">
        <v>2</v>
      </c>
      <c r="D16" s="75">
        <v>96</v>
      </c>
      <c r="E16" s="75">
        <v>40</v>
      </c>
      <c r="F16" s="39">
        <f>IF(E16=0,0,ROUNDDOWN(D16/E16,3))</f>
        <v>2.4</v>
      </c>
      <c r="G16" s="75">
        <v>15</v>
      </c>
      <c r="H16" s="40"/>
      <c r="I16" s="41">
        <f>D16/120*100</f>
        <v>80</v>
      </c>
      <c r="M16" s="53"/>
      <c r="N16" s="54"/>
      <c r="O16" s="54"/>
      <c r="P16" s="53"/>
      <c r="Q16" s="53"/>
    </row>
    <row r="17" spans="1:17" s="42" customFormat="1" ht="22.5" x14ac:dyDescent="0.2">
      <c r="A17" s="36" t="s">
        <v>21</v>
      </c>
      <c r="B17" s="79" t="s">
        <v>73</v>
      </c>
      <c r="C17" s="10">
        <v>2</v>
      </c>
      <c r="D17" s="75">
        <v>29</v>
      </c>
      <c r="E17" s="75">
        <v>50</v>
      </c>
      <c r="F17" s="39">
        <f>IF(E17=0,0,ROUNDDOWN(D17/E17,3))</f>
        <v>0.57999999999999996</v>
      </c>
      <c r="G17" s="75">
        <v>4</v>
      </c>
      <c r="H17" s="40"/>
      <c r="I17" s="41">
        <f>D17/40*100</f>
        <v>72.5</v>
      </c>
      <c r="M17" s="53"/>
      <c r="N17" s="55"/>
      <c r="O17" s="55"/>
      <c r="P17" s="53"/>
      <c r="Q17" s="53"/>
    </row>
    <row r="18" spans="1:17" s="42" customFormat="1" ht="22.5" x14ac:dyDescent="0.2">
      <c r="A18" s="74"/>
      <c r="B18" s="74"/>
      <c r="C18" s="10"/>
      <c r="D18" s="75"/>
      <c r="E18" s="75"/>
      <c r="F18" s="39"/>
      <c r="G18" s="75"/>
      <c r="H18" s="40"/>
      <c r="I18" s="41"/>
      <c r="M18" s="53"/>
      <c r="N18" s="53"/>
      <c r="O18" s="53"/>
      <c r="P18" s="53"/>
      <c r="Q18" s="53"/>
    </row>
    <row r="19" spans="1:17" s="42" customFormat="1" ht="22.5" x14ac:dyDescent="0.2">
      <c r="A19" s="76"/>
      <c r="B19" s="44" t="s">
        <v>22</v>
      </c>
      <c r="C19" s="37">
        <f>SUM(C13:C18)</f>
        <v>6</v>
      </c>
      <c r="D19" s="478" t="str">
        <f>ROUNDDOWN(I19,2)&amp;" %"</f>
        <v>58,9 %</v>
      </c>
      <c r="E19" s="479"/>
      <c r="F19" s="479"/>
      <c r="G19" s="480"/>
      <c r="H19" s="40"/>
      <c r="I19" s="41">
        <f>SUM(I13:I17)/5</f>
        <v>58.9</v>
      </c>
      <c r="M19" s="53"/>
      <c r="N19" s="53"/>
      <c r="O19" s="53"/>
      <c r="P19" s="53"/>
      <c r="Q19" s="53"/>
    </row>
    <row r="20" spans="1:17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7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7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7" s="42" customFormat="1" ht="22.5" x14ac:dyDescent="0.2">
      <c r="A23" s="28"/>
      <c r="B23" s="72" t="s">
        <v>65</v>
      </c>
      <c r="C23" s="29">
        <v>0</v>
      </c>
      <c r="D23" s="28"/>
      <c r="E23" s="28"/>
      <c r="F23" s="30"/>
      <c r="G23" s="28"/>
      <c r="H23" s="28"/>
      <c r="I23" s="21" t="s">
        <v>10</v>
      </c>
      <c r="J23" s="28"/>
    </row>
    <row r="24" spans="1:17" s="47" customFormat="1" x14ac:dyDescent="0.2">
      <c r="A24" s="26" t="s">
        <v>11</v>
      </c>
      <c r="B24" s="25" t="s">
        <v>12</v>
      </c>
      <c r="C24" s="71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7" s="42" customFormat="1" ht="22.5" x14ac:dyDescent="0.2">
      <c r="A25" s="36" t="s">
        <v>18</v>
      </c>
      <c r="B25" s="79" t="s">
        <v>66</v>
      </c>
      <c r="C25" s="37">
        <v>2</v>
      </c>
      <c r="D25" s="75">
        <v>151</v>
      </c>
      <c r="E25" s="75">
        <v>20</v>
      </c>
      <c r="F25" s="39">
        <f>IF(E25=0,0,ROUNDDOWN(D25/E25,3))</f>
        <v>7.55</v>
      </c>
      <c r="G25" s="75">
        <v>71</v>
      </c>
      <c r="H25" s="40"/>
      <c r="I25" s="41">
        <f>D25/300*100</f>
        <v>50.333333333333329</v>
      </c>
    </row>
    <row r="26" spans="1:17" s="42" customFormat="1" ht="22.5" x14ac:dyDescent="0.2">
      <c r="A26" s="36" t="s">
        <v>19</v>
      </c>
      <c r="B26" s="79" t="s">
        <v>74</v>
      </c>
      <c r="C26" s="10">
        <v>0</v>
      </c>
      <c r="D26" s="75">
        <v>12</v>
      </c>
      <c r="E26" s="75">
        <v>2</v>
      </c>
      <c r="F26" s="39">
        <f>IF(E26=0,0,ROUNDDOWN(D26/E26,3))</f>
        <v>6</v>
      </c>
      <c r="G26" s="75">
        <v>11</v>
      </c>
      <c r="H26" s="40"/>
      <c r="I26" s="41">
        <f>D26/200*100</f>
        <v>6</v>
      </c>
    </row>
    <row r="27" spans="1:17" s="42" customFormat="1" ht="22.5" x14ac:dyDescent="0.2">
      <c r="A27" s="36" t="s">
        <v>25</v>
      </c>
      <c r="B27" s="79" t="s">
        <v>75</v>
      </c>
      <c r="C27" s="10">
        <v>2</v>
      </c>
      <c r="D27" s="75">
        <v>78</v>
      </c>
      <c r="E27" s="75">
        <v>20</v>
      </c>
      <c r="F27" s="39">
        <f>IF(E27=0,0,ROUNDDOWN(D27/E27,3))</f>
        <v>3.9</v>
      </c>
      <c r="G27" s="75">
        <v>18</v>
      </c>
      <c r="H27" s="40"/>
      <c r="I27" s="41">
        <f>D27/150*100</f>
        <v>52</v>
      </c>
    </row>
    <row r="28" spans="1:17" s="42" customFormat="1" ht="22.5" x14ac:dyDescent="0.2">
      <c r="A28" s="36" t="s">
        <v>20</v>
      </c>
      <c r="B28" s="79" t="s">
        <v>67</v>
      </c>
      <c r="C28" s="10">
        <v>0</v>
      </c>
      <c r="D28" s="75">
        <v>85</v>
      </c>
      <c r="E28" s="75">
        <v>40</v>
      </c>
      <c r="F28" s="39">
        <f>IF(E28=0,0,ROUNDDOWN(D28/E28,3))</f>
        <v>2.125</v>
      </c>
      <c r="G28" s="75">
        <v>13</v>
      </c>
      <c r="H28" s="40"/>
      <c r="I28" s="41">
        <f>D28/120*100</f>
        <v>70.833333333333343</v>
      </c>
    </row>
    <row r="29" spans="1:17" s="42" customFormat="1" ht="22.5" x14ac:dyDescent="0.2">
      <c r="A29" s="36" t="s">
        <v>21</v>
      </c>
      <c r="B29" s="79" t="s">
        <v>76</v>
      </c>
      <c r="C29" s="10">
        <v>0</v>
      </c>
      <c r="D29" s="75">
        <v>27</v>
      </c>
      <c r="E29" s="75">
        <v>50</v>
      </c>
      <c r="F29" s="39">
        <f>IF(E29=0,0,ROUNDDOWN(D29/E29,3))</f>
        <v>0.54</v>
      </c>
      <c r="G29" s="75">
        <v>7</v>
      </c>
      <c r="H29" s="40"/>
      <c r="I29" s="41">
        <f>D29/40*100</f>
        <v>67.5</v>
      </c>
    </row>
    <row r="30" spans="1:17" s="42" customFormat="1" ht="22.5" x14ac:dyDescent="0.2">
      <c r="A30" s="74"/>
      <c r="B30" s="74"/>
      <c r="C30" s="10"/>
      <c r="D30" s="75"/>
      <c r="E30" s="75"/>
      <c r="F30" s="39"/>
      <c r="G30" s="75"/>
      <c r="H30" s="40"/>
      <c r="I30" s="41"/>
    </row>
    <row r="31" spans="1:17" s="5" customFormat="1" ht="22.5" x14ac:dyDescent="0.2">
      <c r="A31" s="76"/>
      <c r="B31" s="44" t="s">
        <v>22</v>
      </c>
      <c r="C31" s="37">
        <f>SUM(C25:C30)</f>
        <v>4</v>
      </c>
      <c r="D31" s="478" t="str">
        <f>ROUNDDOWN(I31,2)&amp;" %"</f>
        <v>49,33 %</v>
      </c>
      <c r="E31" s="479"/>
      <c r="F31" s="479"/>
      <c r="G31" s="480"/>
      <c r="H31" s="40"/>
      <c r="I31" s="41">
        <f>SUM(I25:I29)/5</f>
        <v>49.333333333333336</v>
      </c>
    </row>
    <row r="32" spans="1:17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E36" s="50"/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 C23">
    <cfRule type="cellIs" dxfId="27" priority="1" stopIfTrue="1" operator="equal">
      <formula>2</formula>
    </cfRule>
    <cfRule type="cellIs" dxfId="26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A10" sqref="A10:I31"/>
    </sheetView>
  </sheetViews>
  <sheetFormatPr baseColWidth="10" defaultColWidth="8" defaultRowHeight="15" x14ac:dyDescent="0.2"/>
  <cols>
    <col min="1" max="1" width="13.8984375" style="49" bestFit="1" customWidth="1"/>
    <col min="2" max="2" width="24.59765625" style="49" customWidth="1"/>
    <col min="3" max="3" width="4.3984375" style="49" customWidth="1"/>
    <col min="4" max="4" width="6" style="49" customWidth="1"/>
    <col min="5" max="5" width="6" style="52" customWidth="1"/>
    <col min="6" max="6" width="9.69921875" style="49" customWidth="1"/>
    <col min="7" max="8" width="6.3984375" style="49" customWidth="1"/>
    <col min="9" max="9" width="8.8984375" style="3" bestFit="1" customWidth="1"/>
    <col min="10" max="10" width="5.3984375" style="49" customWidth="1"/>
    <col min="11" max="16384" width="8" style="49"/>
  </cols>
  <sheetData>
    <row r="1" spans="1:17" s="2" customFormat="1" x14ac:dyDescent="0.2">
      <c r="A1" s="1"/>
      <c r="E1" s="3"/>
      <c r="I1" s="3"/>
    </row>
    <row r="2" spans="1:17" s="6" customFormat="1" ht="22.5" x14ac:dyDescent="0.2">
      <c r="A2" s="4"/>
      <c r="B2" s="5" t="s">
        <v>0</v>
      </c>
      <c r="E2" s="7"/>
      <c r="G2" s="8" t="s">
        <v>1</v>
      </c>
      <c r="H2" s="8"/>
      <c r="I2" s="9"/>
    </row>
    <row r="3" spans="1:17" s="12" customFormat="1" ht="22.5" x14ac:dyDescent="0.2">
      <c r="A3" s="10" t="s">
        <v>2</v>
      </c>
      <c r="B3" s="5" t="s">
        <v>3</v>
      </c>
      <c r="E3" s="13"/>
      <c r="G3" s="12">
        <v>9</v>
      </c>
      <c r="I3" s="9"/>
    </row>
    <row r="4" spans="1:17" s="12" customFormat="1" ht="17.25" customHeight="1" x14ac:dyDescent="0.2">
      <c r="A4" s="14"/>
      <c r="B4" s="5"/>
      <c r="E4" s="13"/>
      <c r="I4" s="9"/>
    </row>
    <row r="5" spans="1:17" s="12" customFormat="1" ht="18" x14ac:dyDescent="0.2">
      <c r="E5" s="13"/>
      <c r="I5" s="9"/>
    </row>
    <row r="6" spans="1:17" s="19" customFormat="1" ht="14.25" customHeight="1" x14ac:dyDescent="0.2">
      <c r="A6" s="481" t="s">
        <v>4</v>
      </c>
      <c r="B6" s="481"/>
      <c r="C6" s="481" t="s">
        <v>5</v>
      </c>
      <c r="D6" s="481"/>
      <c r="E6" s="481"/>
      <c r="F6" s="16" t="s">
        <v>6</v>
      </c>
      <c r="G6" s="16"/>
      <c r="H6" s="17"/>
      <c r="I6" s="18"/>
    </row>
    <row r="7" spans="1:17" s="22" customFormat="1" ht="20.100000000000001" customHeight="1" x14ac:dyDescent="0.2">
      <c r="A7" s="482" t="s">
        <v>7</v>
      </c>
      <c r="B7" s="483"/>
      <c r="C7" s="484" t="s">
        <v>24</v>
      </c>
      <c r="D7" s="484"/>
      <c r="E7" s="484"/>
      <c r="F7" s="485">
        <v>41595</v>
      </c>
      <c r="G7" s="485"/>
      <c r="H7" s="20"/>
      <c r="I7" s="21"/>
    </row>
    <row r="8" spans="1:17" s="23" customFormat="1" ht="20.100000000000001" customHeight="1" x14ac:dyDescent="0.2">
      <c r="E8" s="21"/>
      <c r="I8" s="21"/>
    </row>
    <row r="9" spans="1:17" s="23" customFormat="1" ht="20.100000000000001" customHeight="1" x14ac:dyDescent="0.2">
      <c r="E9" s="21"/>
      <c r="I9" s="21"/>
    </row>
    <row r="10" spans="1:17" s="19" customFormat="1" x14ac:dyDescent="0.2">
      <c r="B10" s="25" t="s">
        <v>8</v>
      </c>
      <c r="C10" s="26" t="s">
        <v>9</v>
      </c>
      <c r="F10" s="27"/>
      <c r="I10" s="18"/>
    </row>
    <row r="11" spans="1:17" s="28" customFormat="1" ht="22.5" x14ac:dyDescent="0.2">
      <c r="B11" s="80" t="s">
        <v>65</v>
      </c>
      <c r="C11" s="29">
        <v>0</v>
      </c>
      <c r="F11" s="30"/>
      <c r="I11" s="21" t="s">
        <v>10</v>
      </c>
      <c r="N11" s="22"/>
      <c r="O11" s="22"/>
    </row>
    <row r="12" spans="1:17" s="35" customFormat="1" x14ac:dyDescent="0.2">
      <c r="A12" s="26" t="s">
        <v>11</v>
      </c>
      <c r="B12" s="25" t="s">
        <v>12</v>
      </c>
      <c r="C12" s="71" t="s">
        <v>13</v>
      </c>
      <c r="D12" s="31" t="s">
        <v>14</v>
      </c>
      <c r="E12" s="31" t="s">
        <v>15</v>
      </c>
      <c r="F12" s="32" t="s">
        <v>16</v>
      </c>
      <c r="G12" s="31" t="s">
        <v>17</v>
      </c>
      <c r="H12" s="33"/>
      <c r="I12" s="34"/>
      <c r="M12" s="33"/>
      <c r="N12" s="17"/>
      <c r="O12" s="17"/>
      <c r="P12" s="33"/>
      <c r="Q12" s="33"/>
    </row>
    <row r="13" spans="1:17" s="42" customFormat="1" ht="22.5" x14ac:dyDescent="0.2">
      <c r="A13" s="36" t="s">
        <v>18</v>
      </c>
      <c r="B13" s="79" t="s">
        <v>66</v>
      </c>
      <c r="C13" s="37">
        <v>0</v>
      </c>
      <c r="D13" s="75">
        <v>91</v>
      </c>
      <c r="E13" s="75">
        <v>12</v>
      </c>
      <c r="F13" s="39">
        <f>IF(E13=0,0,ROUNDDOWN(D13/E13,3))</f>
        <v>7.5830000000000002</v>
      </c>
      <c r="G13" s="75">
        <v>26</v>
      </c>
      <c r="H13" s="40"/>
      <c r="I13" s="41">
        <f>D13/300*100</f>
        <v>30.333333333333336</v>
      </c>
      <c r="M13" s="53"/>
      <c r="N13" s="55"/>
      <c r="O13" s="55"/>
      <c r="P13" s="53"/>
      <c r="Q13" s="53"/>
    </row>
    <row r="14" spans="1:17" s="42" customFormat="1" ht="22.5" x14ac:dyDescent="0.2">
      <c r="A14" s="36" t="s">
        <v>19</v>
      </c>
      <c r="B14" s="79" t="s">
        <v>74</v>
      </c>
      <c r="C14" s="10">
        <v>0</v>
      </c>
      <c r="D14" s="75">
        <v>64</v>
      </c>
      <c r="E14" s="75">
        <v>20</v>
      </c>
      <c r="F14" s="39">
        <f>IF(E14=0,0,ROUNDDOWN(D14/E14,3))</f>
        <v>3.2</v>
      </c>
      <c r="G14" s="75">
        <v>20</v>
      </c>
      <c r="H14" s="40"/>
      <c r="I14" s="41">
        <f>D14/200*100</f>
        <v>32</v>
      </c>
      <c r="M14" s="53"/>
      <c r="N14" s="55"/>
      <c r="O14" s="55"/>
      <c r="P14" s="53"/>
      <c r="Q14" s="53"/>
    </row>
    <row r="15" spans="1:17" s="42" customFormat="1" ht="22.5" x14ac:dyDescent="0.2">
      <c r="A15" s="36" t="s">
        <v>25</v>
      </c>
      <c r="B15" s="79" t="s">
        <v>75</v>
      </c>
      <c r="C15" s="10">
        <v>0</v>
      </c>
      <c r="D15" s="75">
        <v>32</v>
      </c>
      <c r="E15" s="75">
        <v>20</v>
      </c>
      <c r="F15" s="39">
        <f>IF(E15=0,0,ROUNDDOWN(D15/E15,3))</f>
        <v>1.6</v>
      </c>
      <c r="G15" s="75">
        <v>6</v>
      </c>
      <c r="H15" s="40"/>
      <c r="I15" s="41">
        <f>D15/150*100</f>
        <v>21.333333333333336</v>
      </c>
      <c r="M15" s="53"/>
      <c r="N15" s="54"/>
      <c r="O15" s="54"/>
      <c r="P15" s="53"/>
      <c r="Q15" s="53"/>
    </row>
    <row r="16" spans="1:17" s="42" customFormat="1" ht="22.5" x14ac:dyDescent="0.2">
      <c r="A16" s="36" t="s">
        <v>20</v>
      </c>
      <c r="B16" s="79" t="s">
        <v>67</v>
      </c>
      <c r="C16" s="10">
        <v>2</v>
      </c>
      <c r="D16" s="75">
        <v>60</v>
      </c>
      <c r="E16" s="75">
        <v>40</v>
      </c>
      <c r="F16" s="39">
        <f>IF(E16=0,0,ROUNDDOWN(D16/E16,3))</f>
        <v>1.5</v>
      </c>
      <c r="G16" s="75">
        <v>8</v>
      </c>
      <c r="H16" s="40"/>
      <c r="I16" s="41">
        <f>D16/120*100</f>
        <v>50</v>
      </c>
      <c r="M16" s="53"/>
      <c r="N16" s="54"/>
      <c r="O16" s="54"/>
      <c r="P16" s="53"/>
      <c r="Q16" s="53"/>
    </row>
    <row r="17" spans="1:17" s="42" customFormat="1" ht="22.5" x14ac:dyDescent="0.2">
      <c r="A17" s="36" t="s">
        <v>21</v>
      </c>
      <c r="B17" s="79" t="s">
        <v>76</v>
      </c>
      <c r="C17" s="10">
        <v>0</v>
      </c>
      <c r="D17" s="75">
        <v>28</v>
      </c>
      <c r="E17" s="75">
        <v>50</v>
      </c>
      <c r="F17" s="39">
        <f>IF(E17=0,0,ROUNDDOWN(D17/E17,3))</f>
        <v>0.56000000000000005</v>
      </c>
      <c r="G17" s="75">
        <v>4</v>
      </c>
      <c r="H17" s="40"/>
      <c r="I17" s="41">
        <f>D17/40*100</f>
        <v>70</v>
      </c>
      <c r="M17" s="53"/>
      <c r="N17" s="55"/>
      <c r="O17" s="55"/>
      <c r="P17" s="53"/>
      <c r="Q17" s="53"/>
    </row>
    <row r="18" spans="1:17" s="42" customFormat="1" ht="22.5" x14ac:dyDescent="0.2">
      <c r="A18" s="74"/>
      <c r="B18" s="74"/>
      <c r="C18" s="10"/>
      <c r="D18" s="75"/>
      <c r="E18" s="75"/>
      <c r="F18" s="39"/>
      <c r="G18" s="75"/>
      <c r="H18" s="40"/>
      <c r="I18" s="41"/>
      <c r="M18" s="53"/>
      <c r="N18" s="53"/>
      <c r="O18" s="53"/>
      <c r="P18" s="53"/>
      <c r="Q18" s="53"/>
    </row>
    <row r="19" spans="1:17" s="42" customFormat="1" ht="22.5" x14ac:dyDescent="0.2">
      <c r="A19" s="76"/>
      <c r="B19" s="44" t="s">
        <v>22</v>
      </c>
      <c r="C19" s="37">
        <f>SUM(C13:C18)</f>
        <v>2</v>
      </c>
      <c r="D19" s="478" t="str">
        <f>ROUNDDOWN(I19,2)&amp;" %"</f>
        <v>40,73 %</v>
      </c>
      <c r="E19" s="479"/>
      <c r="F19" s="479"/>
      <c r="G19" s="480"/>
      <c r="H19" s="40"/>
      <c r="I19" s="41">
        <f>SUM(I13:I17)/5</f>
        <v>40.733333333333334</v>
      </c>
      <c r="M19" s="53"/>
      <c r="N19" s="53"/>
      <c r="O19" s="53"/>
      <c r="P19" s="53"/>
      <c r="Q19" s="53"/>
    </row>
    <row r="20" spans="1:17" s="45" customFormat="1" x14ac:dyDescent="0.2">
      <c r="C20" s="24"/>
      <c r="D20" s="24"/>
      <c r="E20" s="24"/>
      <c r="F20" s="46"/>
      <c r="G20" s="24"/>
      <c r="H20" s="24"/>
      <c r="I20" s="46"/>
      <c r="J20" s="24"/>
    </row>
    <row r="21" spans="1:17" s="45" customFormat="1" x14ac:dyDescent="0.2">
      <c r="C21" s="24"/>
      <c r="D21" s="24"/>
      <c r="E21" s="24"/>
      <c r="F21" s="46"/>
      <c r="G21" s="24"/>
      <c r="H21" s="24"/>
      <c r="I21" s="46"/>
      <c r="J21" s="24"/>
    </row>
    <row r="22" spans="1:17" s="47" customFormat="1" x14ac:dyDescent="0.2">
      <c r="A22" s="19"/>
      <c r="B22" s="25" t="s">
        <v>8</v>
      </c>
      <c r="C22" s="26" t="s">
        <v>9</v>
      </c>
      <c r="D22" s="19"/>
      <c r="E22" s="19"/>
      <c r="F22" s="27"/>
      <c r="G22" s="19"/>
      <c r="H22" s="19"/>
      <c r="I22" s="18"/>
      <c r="J22" s="19"/>
    </row>
    <row r="23" spans="1:17" s="42" customFormat="1" ht="22.5" x14ac:dyDescent="0.2">
      <c r="A23" s="28"/>
      <c r="B23" s="72" t="s">
        <v>59</v>
      </c>
      <c r="C23" s="29">
        <v>2</v>
      </c>
      <c r="D23" s="28"/>
      <c r="E23" s="28"/>
      <c r="F23" s="30"/>
      <c r="G23" s="28"/>
      <c r="H23" s="28"/>
      <c r="I23" s="21" t="s">
        <v>10</v>
      </c>
      <c r="J23" s="28"/>
    </row>
    <row r="24" spans="1:17" s="47" customFormat="1" x14ac:dyDescent="0.2">
      <c r="A24" s="26" t="s">
        <v>11</v>
      </c>
      <c r="B24" s="25" t="s">
        <v>12</v>
      </c>
      <c r="C24" s="71" t="s">
        <v>13</v>
      </c>
      <c r="D24" s="31" t="s">
        <v>14</v>
      </c>
      <c r="E24" s="31" t="s">
        <v>15</v>
      </c>
      <c r="F24" s="32" t="s">
        <v>16</v>
      </c>
      <c r="G24" s="31" t="s">
        <v>17</v>
      </c>
      <c r="H24" s="33"/>
      <c r="I24" s="34"/>
    </row>
    <row r="25" spans="1:17" s="42" customFormat="1" ht="22.5" x14ac:dyDescent="0.2">
      <c r="A25" s="36" t="s">
        <v>18</v>
      </c>
      <c r="B25" s="79" t="s">
        <v>62</v>
      </c>
      <c r="C25" s="37">
        <v>2</v>
      </c>
      <c r="D25" s="75">
        <v>300</v>
      </c>
      <c r="E25" s="75">
        <v>12</v>
      </c>
      <c r="F25" s="39">
        <f>IF(E25=0,0,ROUNDDOWN(D25/E25,3))</f>
        <v>25</v>
      </c>
      <c r="G25" s="75">
        <v>142</v>
      </c>
      <c r="H25" s="40"/>
      <c r="I25" s="41">
        <f>D25/300*100</f>
        <v>100</v>
      </c>
    </row>
    <row r="26" spans="1:17" s="42" customFormat="1" ht="22.5" x14ac:dyDescent="0.2">
      <c r="A26" s="36" t="s">
        <v>19</v>
      </c>
      <c r="B26" s="79" t="s">
        <v>61</v>
      </c>
      <c r="C26" s="10">
        <v>2</v>
      </c>
      <c r="D26" s="75">
        <v>111</v>
      </c>
      <c r="E26" s="75">
        <v>20</v>
      </c>
      <c r="F26" s="39">
        <f>IF(E26=0,0,ROUNDDOWN(D26/E26,3))</f>
        <v>5.55</v>
      </c>
      <c r="G26" s="75">
        <v>20</v>
      </c>
      <c r="H26" s="40"/>
      <c r="I26" s="41">
        <f>D26/200*100</f>
        <v>55.500000000000007</v>
      </c>
    </row>
    <row r="27" spans="1:17" s="42" customFormat="1" ht="22.5" x14ac:dyDescent="0.2">
      <c r="A27" s="36" t="s">
        <v>25</v>
      </c>
      <c r="B27" s="79" t="s">
        <v>64</v>
      </c>
      <c r="C27" s="10">
        <v>2</v>
      </c>
      <c r="D27" s="75">
        <v>130</v>
      </c>
      <c r="E27" s="75">
        <v>20</v>
      </c>
      <c r="F27" s="39">
        <f>IF(E27=0,0,ROUNDDOWN(D27/E27,3))</f>
        <v>6.5</v>
      </c>
      <c r="G27" s="75">
        <v>35</v>
      </c>
      <c r="H27" s="40"/>
      <c r="I27" s="41">
        <f>D27/150*100</f>
        <v>86.666666666666671</v>
      </c>
    </row>
    <row r="28" spans="1:17" s="42" customFormat="1" ht="22.5" x14ac:dyDescent="0.2">
      <c r="A28" s="36" t="s">
        <v>20</v>
      </c>
      <c r="B28" s="79" t="s">
        <v>71</v>
      </c>
      <c r="C28" s="10">
        <v>0</v>
      </c>
      <c r="D28" s="75">
        <v>54</v>
      </c>
      <c r="E28" s="75">
        <v>40</v>
      </c>
      <c r="F28" s="39">
        <f>IF(E28=0,0,ROUNDDOWN(D28/E28,3))</f>
        <v>1.35</v>
      </c>
      <c r="G28" s="75">
        <v>7</v>
      </c>
      <c r="H28" s="40"/>
      <c r="I28" s="41">
        <f>D28/120*100</f>
        <v>45</v>
      </c>
    </row>
    <row r="29" spans="1:17" s="42" customFormat="1" ht="22.5" x14ac:dyDescent="0.2">
      <c r="A29" s="36" t="s">
        <v>21</v>
      </c>
      <c r="B29" s="79" t="s">
        <v>72</v>
      </c>
      <c r="C29" s="10">
        <v>2</v>
      </c>
      <c r="D29" s="75">
        <v>39</v>
      </c>
      <c r="E29" s="75">
        <v>50</v>
      </c>
      <c r="F29" s="39">
        <f>IF(E29=0,0,ROUNDDOWN(D29/E29,3))</f>
        <v>0.78</v>
      </c>
      <c r="G29" s="75">
        <v>5</v>
      </c>
      <c r="H29" s="40"/>
      <c r="I29" s="41">
        <f>D29/40*100</f>
        <v>97.5</v>
      </c>
    </row>
    <row r="30" spans="1:17" s="42" customFormat="1" ht="22.5" x14ac:dyDescent="0.2">
      <c r="A30" s="74"/>
      <c r="B30" s="74"/>
      <c r="C30" s="10"/>
      <c r="D30" s="75"/>
      <c r="E30" s="75"/>
      <c r="F30" s="39"/>
      <c r="G30" s="75"/>
      <c r="H30" s="40"/>
      <c r="I30" s="41"/>
    </row>
    <row r="31" spans="1:17" s="5" customFormat="1" ht="22.5" x14ac:dyDescent="0.2">
      <c r="A31" s="76"/>
      <c r="B31" s="44" t="s">
        <v>22</v>
      </c>
      <c r="C31" s="37">
        <f>SUM(C25:C30)</f>
        <v>8</v>
      </c>
      <c r="D31" s="478" t="str">
        <f>ROUNDDOWN(I31,2)&amp;" %"</f>
        <v>76,93 %</v>
      </c>
      <c r="E31" s="479"/>
      <c r="F31" s="479"/>
      <c r="G31" s="480"/>
      <c r="H31" s="40"/>
      <c r="I31" s="41">
        <f>SUM(I25:I29)/5</f>
        <v>76.933333333333337</v>
      </c>
    </row>
    <row r="32" spans="1:17" s="48" customFormat="1" x14ac:dyDescent="0.2">
      <c r="A32" s="45"/>
      <c r="B32" s="45"/>
      <c r="C32" s="24"/>
      <c r="D32" s="24"/>
      <c r="E32" s="46"/>
      <c r="F32" s="24"/>
      <c r="G32" s="24"/>
      <c r="H32" s="24"/>
      <c r="I32" s="46"/>
      <c r="J32" s="24"/>
    </row>
    <row r="33" spans="1:11" s="48" customFormat="1" x14ac:dyDescent="0.2">
      <c r="A33" s="45"/>
      <c r="B33" s="45"/>
      <c r="C33" s="24"/>
      <c r="D33" s="24"/>
      <c r="E33" s="46"/>
      <c r="F33" s="24"/>
      <c r="G33" s="24"/>
      <c r="H33" s="24"/>
      <c r="I33" s="46"/>
      <c r="J33" s="24"/>
    </row>
    <row r="34" spans="1:11" s="48" customFormat="1" x14ac:dyDescent="0.2">
      <c r="A34" s="45"/>
      <c r="B34" s="45"/>
      <c r="C34" s="24"/>
      <c r="D34" s="24"/>
      <c r="E34" s="46"/>
      <c r="F34" s="24"/>
      <c r="G34" s="24"/>
      <c r="H34" s="24"/>
      <c r="I34" s="46"/>
      <c r="J34" s="24"/>
    </row>
    <row r="35" spans="1:11" s="48" customFormat="1" x14ac:dyDescent="0.2">
      <c r="A35" s="45"/>
      <c r="B35" s="45"/>
      <c r="C35" s="24"/>
      <c r="D35" s="24"/>
      <c r="E35" s="46"/>
      <c r="F35" s="24"/>
      <c r="G35" s="24"/>
      <c r="H35" s="24"/>
      <c r="I35" s="46"/>
      <c r="J35" s="24"/>
    </row>
    <row r="36" spans="1:11" x14ac:dyDescent="0.2">
      <c r="E36" s="50"/>
      <c r="F36" s="51"/>
      <c r="G36" s="51"/>
      <c r="H36" s="51"/>
      <c r="K36" s="48"/>
    </row>
    <row r="37" spans="1:11" x14ac:dyDescent="0.2">
      <c r="K37" s="48"/>
    </row>
    <row r="38" spans="1:11" x14ac:dyDescent="0.2">
      <c r="K38" s="48"/>
    </row>
    <row r="39" spans="1:11" x14ac:dyDescent="0.2">
      <c r="K39" s="48"/>
    </row>
    <row r="40" spans="1:11" x14ac:dyDescent="0.2">
      <c r="K40" s="48"/>
    </row>
    <row r="41" spans="1:11" x14ac:dyDescent="0.2">
      <c r="K41" s="48"/>
    </row>
    <row r="42" spans="1:11" x14ac:dyDescent="0.2">
      <c r="K42" s="48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">
    <cfRule type="cellIs" dxfId="25" priority="5" stopIfTrue="1" operator="equal">
      <formula>2</formula>
    </cfRule>
    <cfRule type="cellIs" dxfId="24" priority="6" stopIfTrue="1" operator="equal">
      <formula>0</formula>
    </cfRule>
  </conditionalFormatting>
  <conditionalFormatting sqref="C23">
    <cfRule type="cellIs" dxfId="23" priority="3" stopIfTrue="1" operator="equal">
      <formula>2</formula>
    </cfRule>
    <cfRule type="cellIs" dxfId="22" priority="4" stopIfTrue="1" operator="equal">
      <formula>0</formula>
    </cfRule>
  </conditionalFormatting>
  <conditionalFormatting sqref="C23">
    <cfRule type="cellIs" dxfId="21" priority="1" stopIfTrue="1" operator="equal">
      <formula>2</formula>
    </cfRule>
    <cfRule type="cellIs" dxfId="20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AUG-POT</vt:lpstr>
      <vt:lpstr>WBA-POT</vt:lpstr>
      <vt:lpstr>AUG-BIG</vt:lpstr>
      <vt:lpstr>WBA-GBK</vt:lpstr>
      <vt:lpstr>BIG-POT</vt:lpstr>
      <vt:lpstr>AUG-GBK</vt:lpstr>
      <vt:lpstr>WBA-BIG</vt:lpstr>
      <vt:lpstr>BIG-GBK</vt:lpstr>
      <vt:lpstr>GBK-POT </vt:lpstr>
      <vt:lpstr>WBA-AUG</vt:lpstr>
      <vt:lpstr>Endstand</vt:lpstr>
      <vt:lpstr>Tabelle1</vt:lpstr>
      <vt:lpstr>'AUG-BIG'!Druckbereich</vt:lpstr>
      <vt:lpstr>'AUG-GBK'!Druckbereich</vt:lpstr>
      <vt:lpstr>'AUG-POT'!Druckbereich</vt:lpstr>
      <vt:lpstr>'BIG-GBK'!Druckbereich</vt:lpstr>
      <vt:lpstr>'BIG-POT'!Druckbereich</vt:lpstr>
      <vt:lpstr>Endstand!Druckbereich</vt:lpstr>
      <vt:lpstr>'GBK-POT '!Druckbereich</vt:lpstr>
      <vt:lpstr>Tabelle1!Druckbereich</vt:lpstr>
      <vt:lpstr>'WBA-AUG'!Druckbereich</vt:lpstr>
      <vt:lpstr>'WBA-BIG'!Druckbereich</vt:lpstr>
      <vt:lpstr>'WBA-GBK'!Druckbereich</vt:lpstr>
      <vt:lpstr>'WBA-POT'!Druckbereich</vt:lpstr>
      <vt:lpstr>Endstand!Schnitt</vt:lpstr>
    </vt:vector>
  </TitlesOfParts>
  <Company>Zentrum für Hirnforschung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Scholze</dc:creator>
  <cp:lastModifiedBy>Baramundi Installation User</cp:lastModifiedBy>
  <cp:lastPrinted>2013-11-17T19:45:09Z</cp:lastPrinted>
  <dcterms:created xsi:type="dcterms:W3CDTF">2007-03-15T18:49:14Z</dcterms:created>
  <dcterms:modified xsi:type="dcterms:W3CDTF">2013-11-17T22:58:35Z</dcterms:modified>
</cp:coreProperties>
</file>